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ezeya\WP3\Task 3.4\D3.4 calculation tools\"/>
    </mc:Choice>
  </mc:AlternateContent>
  <bookViews>
    <workbookView xWindow="0" yWindow="0" windowWidth="20490" windowHeight="9060" activeTab="1"/>
  </bookViews>
  <sheets>
    <sheet name="Introduction tool 1" sheetId="6" r:id="rId1"/>
    <sheet name="Calculation tool (1) for farmer"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8" i="3" l="1"/>
  <c r="E74" i="3"/>
  <c r="D68" i="3"/>
  <c r="D67" i="3"/>
  <c r="E73" i="3"/>
  <c r="D77" i="3"/>
  <c r="E77" i="3"/>
  <c r="E76" i="3" l="1"/>
  <c r="E56" i="3"/>
  <c r="E55" i="3"/>
  <c r="E42" i="3"/>
  <c r="E9" i="3"/>
  <c r="E6" i="3"/>
  <c r="E75" i="3" l="1"/>
  <c r="E79" i="3"/>
  <c r="E50" i="3"/>
  <c r="E72" i="3" l="1"/>
  <c r="E78" i="3" s="1"/>
  <c r="E15" i="3"/>
  <c r="E12" i="3"/>
  <c r="E21" i="3" s="1"/>
  <c r="E22" i="3" s="1"/>
  <c r="E53" i="3" l="1"/>
  <c r="E27" i="3" l="1"/>
  <c r="E28" i="3" s="1"/>
  <c r="E57" i="3"/>
  <c r="E81" i="3"/>
  <c r="E62" i="3" l="1"/>
  <c r="E39" i="3" l="1"/>
  <c r="E45" i="3" l="1"/>
  <c r="E46" i="3" s="1"/>
  <c r="E47" i="3" s="1"/>
  <c r="E40" i="3"/>
  <c r="E41" i="3" s="1"/>
</calcChain>
</file>

<file path=xl/comments1.xml><?xml version="1.0" encoding="utf-8"?>
<comments xmlns="http://schemas.openxmlformats.org/spreadsheetml/2006/main">
  <authors>
    <author>Kezeya</author>
  </authors>
  <commentList>
    <comment ref="E5" authorId="0" shapeId="0">
      <text>
        <r>
          <rPr>
            <b/>
            <sz val="9"/>
            <color indexed="81"/>
            <rFont val="Segoe UI"/>
            <family val="2"/>
          </rPr>
          <t>Kezeya:</t>
        </r>
        <r>
          <rPr>
            <sz val="9"/>
            <color indexed="81"/>
            <rFont val="Segoe UI"/>
            <family val="2"/>
          </rPr>
          <t xml:space="preserve">
"0"(null) in this column means we could not attribute a number yet.</t>
        </r>
      </text>
    </comment>
    <comment ref="B9" authorId="0" shapeId="0">
      <text>
        <r>
          <rPr>
            <b/>
            <sz val="9"/>
            <color rgb="FF000000"/>
            <rFont val="Segoe UI"/>
            <family val="2"/>
          </rPr>
          <t>Kezeya:</t>
        </r>
        <r>
          <rPr>
            <sz val="9"/>
            <color rgb="FF000000"/>
            <rFont val="Segoe UI"/>
            <family val="2"/>
          </rPr>
          <t xml:space="preserve">
</t>
        </r>
        <r>
          <rPr>
            <sz val="9"/>
            <color rgb="FF000000"/>
            <rFont val="Segoe UI"/>
            <family val="2"/>
          </rPr>
          <t>of course it depend on the following crops (means the composition of the crop rotation) and the alternativ crop to the chosen grain legume.</t>
        </r>
      </text>
    </comment>
    <comment ref="C9" authorId="0" shapeId="0">
      <text>
        <r>
          <rPr>
            <b/>
            <sz val="9"/>
            <color rgb="FF000000"/>
            <rFont val="Segoe UI"/>
            <family val="2"/>
          </rPr>
          <t>Kezeya:</t>
        </r>
        <r>
          <rPr>
            <sz val="9"/>
            <color rgb="FF000000"/>
            <rFont val="Segoe UI"/>
            <family val="2"/>
          </rPr>
          <t xml:space="preserve">
</t>
        </r>
        <r>
          <rPr>
            <sz val="9"/>
            <color rgb="FF000000"/>
            <rFont val="Segoe UI"/>
            <family val="2"/>
          </rPr>
          <t>it mights be considered that many following crops can benefit from the cultivated legumes</t>
        </r>
      </text>
    </comment>
    <comment ref="E53" authorId="0" shapeId="0">
      <text>
        <r>
          <rPr>
            <b/>
            <sz val="9"/>
            <color rgb="FF000000"/>
            <rFont val="Segoe UI"/>
            <family val="2"/>
          </rPr>
          <t>Kezeya:</t>
        </r>
        <r>
          <rPr>
            <sz val="9"/>
            <color rgb="FF000000"/>
            <rFont val="Segoe UI"/>
            <family val="2"/>
          </rPr>
          <t xml:space="preserve">
</t>
        </r>
        <r>
          <rPr>
            <sz val="9"/>
            <color rgb="FF000000"/>
            <rFont val="Segoe UI"/>
            <family val="2"/>
          </rPr>
          <t xml:space="preserve">interesting that this value is very low.
</t>
        </r>
        <r>
          <rPr>
            <sz val="9"/>
            <color rgb="FF000000"/>
            <rFont val="Segoe UI"/>
            <family val="2"/>
          </rPr>
          <t>Considering the extrem case: Import from the USA (Houston-Texas) to Germany (Hambourg)= ~8500km. Using the emissionfactor for the freight per sea (0,01 kg CO2eqper tonne-kilometer), we obtained a saved value of 0.95 €/ha</t>
        </r>
      </text>
    </comment>
    <comment ref="C58" authorId="0" shapeId="0">
      <text>
        <r>
          <rPr>
            <b/>
            <sz val="9"/>
            <color rgb="FF000000"/>
            <rFont val="Segoe UI"/>
            <family val="2"/>
          </rPr>
          <t>Kezeya:</t>
        </r>
        <r>
          <rPr>
            <sz val="9"/>
            <color rgb="FF000000"/>
            <rFont val="Segoe UI"/>
            <family val="2"/>
          </rPr>
          <t xml:space="preserve">
</t>
        </r>
        <r>
          <rPr>
            <sz val="9"/>
            <color rgb="FF000000"/>
            <rFont val="Segoe UI"/>
            <family val="2"/>
          </rPr>
          <t xml:space="preserve">wheat as"alternativ crop".
</t>
        </r>
        <r>
          <rPr>
            <sz val="9"/>
            <color rgb="FF000000"/>
            <rFont val="Segoe UI"/>
            <family val="2"/>
          </rPr>
          <t xml:space="preserve">
</t>
        </r>
      </text>
    </comment>
    <comment ref="E76" authorId="0" shapeId="0">
      <text>
        <r>
          <rPr>
            <b/>
            <sz val="9"/>
            <color rgb="FF000000"/>
            <rFont val="Segoe UI"/>
            <family val="2"/>
          </rPr>
          <t>Kezeya:</t>
        </r>
        <r>
          <rPr>
            <sz val="9"/>
            <color rgb="FF000000"/>
            <rFont val="Segoe UI"/>
            <family val="2"/>
          </rPr>
          <t xml:space="preserve">
</t>
        </r>
        <r>
          <rPr>
            <sz val="9"/>
            <color rgb="FF000000"/>
            <rFont val="Segoe UI"/>
            <family val="2"/>
          </rPr>
          <t>based on the calculation model for the "transport of N-fertilise"</t>
        </r>
      </text>
    </comment>
    <comment ref="A88" authorId="0" shapeId="0">
      <text>
        <r>
          <rPr>
            <b/>
            <sz val="9"/>
            <color indexed="81"/>
            <rFont val="Segoe UI"/>
            <family val="2"/>
          </rPr>
          <t>Kezeya:</t>
        </r>
        <r>
          <rPr>
            <sz val="9"/>
            <color indexed="81"/>
            <rFont val="Segoe UI"/>
            <family val="2"/>
          </rPr>
          <t xml:space="preserve">
this could also serve to justify the agri-environmental measures (subsidies). To reach this, we should continous to work on the further evaluation of these ecosystem services.</t>
        </r>
      </text>
    </comment>
  </commentList>
</comments>
</file>

<file path=xl/sharedStrings.xml><?xml version="1.0" encoding="utf-8"?>
<sst xmlns="http://schemas.openxmlformats.org/spreadsheetml/2006/main" count="202" uniqueCount="192">
  <si>
    <t>Values in €/ha</t>
  </si>
  <si>
    <t>yield (dt/ha)</t>
  </si>
  <si>
    <t>Market performance</t>
  </si>
  <si>
    <t>Subsidies</t>
  </si>
  <si>
    <t>Seed</t>
  </si>
  <si>
    <t>Fertilizer</t>
  </si>
  <si>
    <t>Plant protection</t>
  </si>
  <si>
    <t>Others ...</t>
  </si>
  <si>
    <t>Revenues</t>
  </si>
  <si>
    <t>Direct costs</t>
  </si>
  <si>
    <t>Sources</t>
  </si>
  <si>
    <t>Comments/Descriptions</t>
  </si>
  <si>
    <t>Tillage</t>
  </si>
  <si>
    <t>Seedbed</t>
  </si>
  <si>
    <t>Fertilizer sprayer</t>
  </si>
  <si>
    <t>Field sprayer</t>
  </si>
  <si>
    <t>Harvest</t>
  </si>
  <si>
    <t>Irrigation</t>
  </si>
  <si>
    <t>Transport and storage</t>
  </si>
  <si>
    <t>Drying 100%</t>
  </si>
  <si>
    <t>Stubble work</t>
  </si>
  <si>
    <t>Others …</t>
  </si>
  <si>
    <t>Total variable machine costs</t>
  </si>
  <si>
    <t>Variable machine costs</t>
  </si>
  <si>
    <t>Total variable costs</t>
  </si>
  <si>
    <t>Pay/ labour-costs</t>
  </si>
  <si>
    <t>Labour need (in hours)</t>
  </si>
  <si>
    <t>Hourly earning</t>
  </si>
  <si>
    <t>Labour costs</t>
  </si>
  <si>
    <t>Fix machine costs</t>
  </si>
  <si>
    <t>Total labour costs</t>
  </si>
  <si>
    <t>Market price (€/dt)</t>
  </si>
  <si>
    <t>Herbicide, fungicide and insecticide</t>
  </si>
  <si>
    <t>Hailstorm insurance</t>
  </si>
  <si>
    <t>Cleaning of the harvested crop, …</t>
  </si>
  <si>
    <t>Price (€/kg)</t>
  </si>
  <si>
    <t>N-production</t>
  </si>
  <si>
    <t>Transport of N-fertiliser</t>
  </si>
  <si>
    <t>Reduced tillage/direct seeding</t>
  </si>
  <si>
    <t>Pollination</t>
  </si>
  <si>
    <t>providing feed to pollinators and beneficial insects.</t>
  </si>
  <si>
    <t>Weeds control (€/ha)</t>
  </si>
  <si>
    <t>Distance (km)</t>
  </si>
  <si>
    <t>Tranport mode: Road transport</t>
  </si>
  <si>
    <t>Weed and disease control</t>
  </si>
  <si>
    <t>Dis-services</t>
  </si>
  <si>
    <t>More yield of honey in the region</t>
  </si>
  <si>
    <t>More yield in the neaboring farms</t>
  </si>
  <si>
    <t>Added yield (dt/ha legume)</t>
  </si>
  <si>
    <t>Services beyond the farm</t>
  </si>
  <si>
    <r>
      <t>CO</t>
    </r>
    <r>
      <rPr>
        <sz val="9"/>
        <color theme="1"/>
        <rFont val="Calibri"/>
        <family val="2"/>
        <scheme val="minor"/>
      </rPr>
      <t>2</t>
    </r>
    <r>
      <rPr>
        <sz val="11"/>
        <color theme="1"/>
        <rFont val="Calibri"/>
        <family val="2"/>
        <scheme val="minor"/>
      </rPr>
      <t xml:space="preserve"> eq. (€/t)</t>
    </r>
  </si>
  <si>
    <r>
      <t>CFP (kg CO</t>
    </r>
    <r>
      <rPr>
        <sz val="9"/>
        <color theme="1"/>
        <rFont val="Calibri"/>
        <family val="2"/>
        <scheme val="minor"/>
      </rPr>
      <t>2</t>
    </r>
    <r>
      <rPr>
        <sz val="11"/>
        <color theme="1"/>
        <rFont val="Calibri"/>
        <family val="2"/>
        <scheme val="minor"/>
      </rPr>
      <t>eq/kg N)</t>
    </r>
  </si>
  <si>
    <t>Biodiversity values (non-used values)</t>
  </si>
  <si>
    <r>
      <t>Faba bean (kg N</t>
    </r>
    <r>
      <rPr>
        <sz val="9"/>
        <color theme="1"/>
        <rFont val="Calibri"/>
        <family val="2"/>
        <scheme val="minor"/>
      </rPr>
      <t>2</t>
    </r>
    <r>
      <rPr>
        <sz val="11"/>
        <color theme="1"/>
        <rFont val="Calibri"/>
        <family val="2"/>
        <scheme val="minor"/>
      </rPr>
      <t>O-Nha</t>
    </r>
    <r>
      <rPr>
        <vertAlign val="superscript"/>
        <sz val="11"/>
        <color theme="1"/>
        <rFont val="Calibri"/>
        <family val="2"/>
        <scheme val="minor"/>
      </rPr>
      <t>-1</t>
    </r>
    <r>
      <rPr>
        <sz val="11"/>
        <color theme="1"/>
        <rFont val="Calibri"/>
        <family val="2"/>
        <scheme val="minor"/>
      </rPr>
      <t>/year)</t>
    </r>
  </si>
  <si>
    <r>
      <t>NO</t>
    </r>
    <r>
      <rPr>
        <sz val="8"/>
        <color theme="1"/>
        <rFont val="Calibri"/>
        <family val="2"/>
        <scheme val="minor"/>
      </rPr>
      <t>3</t>
    </r>
    <r>
      <rPr>
        <vertAlign val="superscript"/>
        <sz val="11"/>
        <color theme="1"/>
        <rFont val="Calibri"/>
        <family val="2"/>
        <scheme val="minor"/>
      </rPr>
      <t>-</t>
    </r>
  </si>
  <si>
    <t xml:space="preserve"> Infection cycles of crop rotation diseases such as blackleg, eyespot, DTR, fusarium and cabbage hernia are interrupted and the disease pressure in the following crop is reduced. This enables a reduced use of plant protection products in the subsequent crop.</t>
  </si>
  <si>
    <t>Reduction of plant protection product in the neighboring farms</t>
  </si>
  <si>
    <t>Means the development of this tool should continue. For that, more researchs are required.</t>
  </si>
  <si>
    <t>Sources:</t>
  </si>
  <si>
    <t>1: Alpmann and Schäfer (2014) Der Wert von Körnerleguminosen im Betriebsystem. UFOP- Praxisinformation. Neu konzipierte Auflage 2014.</t>
  </si>
  <si>
    <t>2: IFS (International Fetiliser Society) (2018) THE CARBON FOOTPRINT OF FERTILISER PRODUCTION: REGIONAL REFERENCE VALUES by Antione Hoxha1 and Bjarne Christensen</t>
  </si>
  <si>
    <t>4: Köpke U, Nemecek T (2010) Ecological services of faba bean. FieldCrops Res 115:217–233</t>
  </si>
  <si>
    <t>5: Ritchie H. (2020):Our World in Data. https://ourworldindata.org/food-transport-by-mode</t>
  </si>
  <si>
    <t>6: Schaller L., Targetti S., Villanueva A. J., Zasada I., Kantelhardt J., Arriaza M., ... &amp; Majewski E. (2018). Agricultural landscapes, ecosystem services and regional competitiveness—Assessing drivers and mechanisms in nine European case study areas. Land use policy, 76, 735-745.</t>
  </si>
  <si>
    <t>7: Weißhuhn P, Reckling M, Stachow U and Wiggering H (2017) Supporting Agricultural Ecosystem Services throughthe Integration of Perennial Polycultures intoCrop Rotations. Sustainability. 7 December 2017.</t>
  </si>
  <si>
    <t>4;6</t>
  </si>
  <si>
    <t>8: https://climatechangeconnection.org/emissions/co2-equivalents/</t>
  </si>
  <si>
    <t xml:space="preserve">3: Jensen E., Peoples M., Boddey R., Gresshoff P., Hauggaard-Nielsen, et al. (2012) Legumes formitigation of climate change and the provision of feedstock for biofuels and biorefineries. A review.Agronomy for Sustainable Development, Springer Verlag/EDP Sciences/INRA, 2012, 32 (2), pp.329-364. </t>
  </si>
  <si>
    <t>9: BMU (Bundesministerium für für Umwelt) (2020) https://www.bmu.de/themen/klima-energie/klimaschutz/nationale-klimapolitik/co2-preis/</t>
  </si>
  <si>
    <t xml:space="preserve">12: Zerhusen-blecher P., Stevens K., Schäfer C-B., Brun J. (2020) Wirtschaftlichkeit. Erbsen und Ackerbohnen - lohnenswerte Kulturen. https://www.demoneterbo.agrarpraxisforschung.de/fileadmin/user_upload/Bilder/Artikel_Wirtschaftlichkeit_2016_2017_190121.pdf. </t>
  </si>
  <si>
    <t>13: (LWK NRW, 2019) https://www.landwirtschaftskammer.de/foerderung/laendlicherraum/aum/ackerbauvielfalt.htm</t>
  </si>
  <si>
    <t>data from a Farmer in NRW</t>
  </si>
  <si>
    <t>15: Von Witzke H. and Noleppa (2012) Klimaeffeffekte des Pflanzenschutzes in Deutschland. Darstellung von vorläufigen Ergebnissen zum Modul "Klimaeffekte" des Projektes zum gesamtgesellschaftlichen Nutzen des Pflanzenschutzes in Deutschland.</t>
  </si>
  <si>
    <t>16: Schubert S (2011) Pflanzenernährung: Grundwissen Bachelor. 2 Auflage, Eugen Ulmer, page 127.</t>
  </si>
  <si>
    <t>N fixed (Kg N/ha) of legumes: faba bean (121-171), pea (17-69), lupine (121-157), alfalfa (148-290), whithe clover (128-268), vetch (110-184)</t>
  </si>
  <si>
    <t>17: Yara (https://www.yara.de/siteassets/crop-nutrition/media/produktbroschuren-de/pure-nutrient-infos/pure-nutrient-nr.-11.pdf/)</t>
  </si>
  <si>
    <r>
      <t>kg CO</t>
    </r>
    <r>
      <rPr>
        <sz val="9"/>
        <color theme="1"/>
        <rFont val="Calibri"/>
        <family val="2"/>
        <scheme val="minor"/>
      </rPr>
      <t>2</t>
    </r>
    <r>
      <rPr>
        <sz val="11"/>
        <color theme="1"/>
        <rFont val="Calibri"/>
        <family val="2"/>
        <scheme val="minor"/>
      </rPr>
      <t>eq per tonne-kilometer (sea transport)</t>
    </r>
  </si>
  <si>
    <t>11: LWK Niedersachsen (2020) Richtwerte Deckungsbeiträge 2019. Page 50.</t>
  </si>
  <si>
    <t>10;11</t>
  </si>
  <si>
    <t>10: LWK Niedersachsen (2016) Richtwerte Deckungsbeiträge 2016. Page 46.</t>
  </si>
  <si>
    <t>Biological plant protection, through the effects of beneficial insects.</t>
  </si>
  <si>
    <t>14: AWI (2019) https://idb.agrarforschung.at/ackerbohne.html</t>
  </si>
  <si>
    <t>It varies depending on the fact if it is farm-saved seed or certified seed</t>
  </si>
  <si>
    <t>Other ecosystem services ...</t>
  </si>
  <si>
    <t>Microorganisms in the soil and soil structure</t>
  </si>
  <si>
    <t>Sum preceding crop effect</t>
  </si>
  <si>
    <t>Added yield of the following crop (dt/ha)</t>
  </si>
  <si>
    <t>Gain from additional yield of the following crop(s)</t>
  </si>
  <si>
    <t>Price of N (€/kg)</t>
  </si>
  <si>
    <t>Price of P (€/kg)</t>
  </si>
  <si>
    <t>18: Saget S, Costa M, Santos C S, Wilton Vasconcelos M, Gibbons J, Styles D and Williams M (2021) Substitution of beef with pea protein reduces the environmentalfootprint of meat balls whilst supporting health and climatestabilisation goals. Elsevier, Journal of Cleaner Production.</t>
  </si>
  <si>
    <t xml:space="preserve">Preceding crop effect (most effectiv in cereal-heavy crop rotation) </t>
  </si>
  <si>
    <t>Prices of the following crop (€/dt)</t>
  </si>
  <si>
    <t>Saving N for the following crops (kg/ha)</t>
  </si>
  <si>
    <t>Saving P for the following crops (kg/ha)</t>
  </si>
  <si>
    <t>Reduction of tillage (€/ha)</t>
  </si>
  <si>
    <t xml:space="preserve">E.g. the top support through the multiple crop rotation programm in some regions in Germany is actually 120 €/ha for the whole farm (including the surface of other crops). </t>
  </si>
  <si>
    <t>principally in case of lupine, due to their root exudates that mobilised P in soil</t>
  </si>
  <si>
    <t>Of course it depends on the following crops (means the composition of the crop rotation) and the alternativ crop to the chosen grain legume.</t>
  </si>
  <si>
    <t>Distance from the industrie to the farmers (estimation: Brunsbüttel - Soest = 412 km or Rostock - Soest = 500 km)</t>
  </si>
  <si>
    <t>Carbon footprint (CFP) of ammonium nitrate (33.5-0-0), prilled fertiliser products, per tonne of nitrogen (N), between selected regions of the world (Tab 7). Fossil energy required  for manufacture of synthetic N fertiliser (for Europe)</t>
  </si>
  <si>
    <t>This means legumes enable sustainable soil cultivation, leeding to maintain the soil fertility, reduction of erosion, reduced labour, energy cost and GHG emission</t>
  </si>
  <si>
    <t>Due to the better diversification of the crop rotation --&gt; break of the disease cycles and weed. But according to the authors of the reference 15, only 3 % of all GHG emissions in arable farming are due to the use of plant protection products. Therefore this precrop effect of legume (based on the CFP) is less important.</t>
  </si>
  <si>
    <t>Save N2O-emission compared to the emission of other cache crop like wheat</t>
  </si>
  <si>
    <t>This calculation is based on the literatur review of Jensen et al. (2012), Tab. 2. we took the emission of wheat 2,73 kg N2O–N/ha/year (as reference for N-fertilized crop) minus the legumes emission (faba bean=0,41; Lupin= 0,05, field pea= 0,65,; chickpea= 0,06; soybean= 1,58). unit: kg N2O–Nha−1/year or season. This approach will be more complex if we consider the N2O emission for the organic manure that were applicated on the field with non-legumes crop.</t>
  </si>
  <si>
    <t>Due to the higher pollination activities on the neighboring farms and due to the increase population of pollinators for the next year(s).</t>
  </si>
  <si>
    <t xml:space="preserve">It can be estimated with via the willingness to pay for this diversification. Here we asume that some people travel to other regions to find something else to see. The evaluation of the travel costs included their carbon foot print (CFP) might be an approach. </t>
  </si>
  <si>
    <t xml:space="preserve">5-Year average previous crop value of Demoneterbo farms (Estimated values). This is based on the additional yield of the following crop, N-fixation, reduction of tillage. As results, the authors obtained: 200 €/ha for konventional; by peas, it was 167 €/ha konv. Due to the methodology dificulties, the gain from pestizid reduction, contribution of the biodiversity and positive influence on the insects were not considered here. </t>
  </si>
  <si>
    <t xml:space="preserve"> Public ecosystem services</t>
  </si>
  <si>
    <t>Carbon opportunity costs of cultivated legumes area</t>
  </si>
  <si>
    <t>Protein content of faba bean</t>
  </si>
  <si>
    <t>Protein content of soya</t>
  </si>
  <si>
    <t>in %</t>
  </si>
  <si>
    <t>Soya equivalent quantity</t>
  </si>
  <si>
    <t>in ha</t>
  </si>
  <si>
    <t>Distance from America to a european country (in km)</t>
  </si>
  <si>
    <t>Cultivation of replaced imported soya</t>
  </si>
  <si>
    <t>Estimation</t>
  </si>
  <si>
    <t>according to this literature, the raw protein on other crops are: pea (25%), blue lupine (33,5%), Soy meal (50%), rape seed meal (38,1%)</t>
  </si>
  <si>
    <t>19: Dunkel S., und heinze A. (2015) Verwertung von Körnerleguminosen in der Tierfütterung. Thüringer landesanstalt für Landwirtschaft.</t>
  </si>
  <si>
    <t>The boxes marked in green should be checked and possibly adjusted by the user.</t>
  </si>
  <si>
    <t>Nitrat leaching</t>
  </si>
  <si>
    <r>
      <t>alternative crop (kg N</t>
    </r>
    <r>
      <rPr>
        <sz val="9"/>
        <color theme="1"/>
        <rFont val="Calibri"/>
        <family val="2"/>
        <scheme val="minor"/>
      </rPr>
      <t>2</t>
    </r>
    <r>
      <rPr>
        <sz val="11"/>
        <color theme="1"/>
        <rFont val="Calibri"/>
        <family val="2"/>
        <scheme val="minor"/>
      </rPr>
      <t>O-Nha</t>
    </r>
    <r>
      <rPr>
        <vertAlign val="superscript"/>
        <sz val="11"/>
        <color theme="1"/>
        <rFont val="Calibri"/>
        <family val="2"/>
        <scheme val="minor"/>
      </rPr>
      <t>-1</t>
    </r>
    <r>
      <rPr>
        <sz val="11"/>
        <color theme="1"/>
        <rFont val="Calibri"/>
        <family val="2"/>
        <scheme val="minor"/>
      </rPr>
      <t>/year)</t>
    </r>
  </si>
  <si>
    <r>
      <t>Wheat as reference crop (see as opportunity cost). canola (rape seed) can also seen as alternativ crop if we considered it as substitute to legumes. Examples of total N</t>
    </r>
    <r>
      <rPr>
        <sz val="7"/>
        <color theme="1"/>
        <rFont val="Times New Roman"/>
        <family val="1"/>
      </rPr>
      <t>2</t>
    </r>
    <r>
      <rPr>
        <sz val="11"/>
        <color theme="1"/>
        <rFont val="Times New Roman"/>
        <family val="1"/>
      </rPr>
      <t>O emissions from field-grown legumes, N fertilized grass pastures and crops, or un-fertilized soils: Alfalfa (1,99), white clover (0,79), faba bean (0,41), lupine (0, 5), Chickpea (0,06), field pea (0,65), Soybean (1,58); Wheat (2,73), maize (2,72), Canola (2,65)</t>
    </r>
  </si>
  <si>
    <t>included the public ecosystem services. Example on faba beans (45 dt/ha)</t>
  </si>
  <si>
    <t>Break of diseases cycles (€/ha)</t>
  </si>
  <si>
    <t>Benefits minus direct costs</t>
  </si>
  <si>
    <t>Total farm-level benefit</t>
  </si>
  <si>
    <t>Cultivation related emissions</t>
  </si>
  <si>
    <t>Cultivation related public benefits</t>
  </si>
  <si>
    <t>Soya yield</t>
  </si>
  <si>
    <t>dt/ha</t>
  </si>
  <si>
    <t>in dt</t>
  </si>
  <si>
    <t>This area would be required in the producing country to produce the same amount of protein as one hectare of domestic legume</t>
  </si>
  <si>
    <t>This amount of soya would be required to produce the same amount of protein as one hectare of domestic legume produces</t>
  </si>
  <si>
    <t>annualized CO2-sequestration potential of natural vegetation that could replace the cultivated domestic legume</t>
  </si>
  <si>
    <t>annualized CO2-sequestration potential of natural vegetation that could replace the cultivated imported soya</t>
  </si>
  <si>
    <r>
      <t>kg CO</t>
    </r>
    <r>
      <rPr>
        <sz val="9"/>
        <color theme="1"/>
        <rFont val="Calibri"/>
        <family val="2"/>
        <scheme val="minor"/>
      </rPr>
      <t>2</t>
    </r>
    <r>
      <rPr>
        <sz val="11"/>
        <color theme="1"/>
        <rFont val="Calibri"/>
        <family val="2"/>
        <scheme val="minor"/>
      </rPr>
      <t>eq per tonne-kilometer (land transport)</t>
    </r>
  </si>
  <si>
    <t>Sea transport of replaced imported soya meal</t>
  </si>
  <si>
    <t>Soya meal extraction rate</t>
  </si>
  <si>
    <t>ratio</t>
  </si>
  <si>
    <t>Processing of replaced imported soya meal</t>
  </si>
  <si>
    <t>Soya equivalent area</t>
  </si>
  <si>
    <t>Distance from foreign farm to foreign port (in km)</t>
  </si>
  <si>
    <t>Distance from domestic port to domestic farm (km)</t>
  </si>
  <si>
    <t>Foreign inland transport of replaced imported soya bean</t>
  </si>
  <si>
    <t>Total public ecosystem services</t>
  </si>
  <si>
    <t>Diversification of landscape (aesthetic, recreation, inspiration for culture, spiritual)</t>
  </si>
  <si>
    <t xml:space="preserve">Emission during the import of soybeans or soybean meal. </t>
  </si>
  <si>
    <t>price (€/dt)</t>
  </si>
  <si>
    <t>Sum substituion benefits</t>
  </si>
  <si>
    <t>added Yield (kg/ha legume)</t>
  </si>
  <si>
    <t>mean value of the emision of the tranport by route (0,2) and the transport by train (0,05)</t>
  </si>
  <si>
    <t>Last update: 14.05.2021</t>
  </si>
  <si>
    <t>Carbon opportunity costs of replaced imported soya bean</t>
  </si>
  <si>
    <t>Domestic inland transport of replaced imported soya meal</t>
  </si>
  <si>
    <t>It can be reduced by a best crop management, E.g. used of cover crop, intercroping and good design of the crop rotation ; otherwise the nitrat leaching will be high after a legume crop than the leaching appear after application of N-fertiliser. The wheater is also an influencing factor here.</t>
  </si>
  <si>
    <t>Estimation (E.g. from Campanovo to San- paolo)</t>
  </si>
  <si>
    <t>Estimation (E.g. from Rottedam to Hamm)</t>
  </si>
  <si>
    <t>this is the ratio of soy meal to soy under the assumption that soy has 20% oil in the grain, with a rest oil after the extraction of around 2%, we obtained a ratio of 82% (0.82)</t>
  </si>
  <si>
    <t>20: EMBER (2021) Daily EU ETS carbon market prices (Euros) https://ember-climate.org/data/carbon-price-viewer/. (13.05.2021)</t>
  </si>
  <si>
    <t>Total Nitrogen (N) fixed (Kg N/ha)</t>
  </si>
  <si>
    <r>
      <t>kg CO</t>
    </r>
    <r>
      <rPr>
        <sz val="9"/>
        <color theme="1"/>
        <rFont val="Calibri"/>
        <family val="2"/>
        <scheme val="minor"/>
      </rPr>
      <t>2</t>
    </r>
    <r>
      <rPr>
        <sz val="11"/>
        <color theme="1"/>
        <rFont val="Calibri"/>
        <family val="2"/>
        <scheme val="minor"/>
      </rPr>
      <t>eq per hectare</t>
    </r>
  </si>
  <si>
    <r>
      <t>P, K Mg, K und CaCO</t>
    </r>
    <r>
      <rPr>
        <sz val="9"/>
        <color theme="1"/>
        <rFont val="Calibri"/>
        <family val="2"/>
        <scheme val="minor"/>
      </rPr>
      <t>3</t>
    </r>
  </si>
  <si>
    <r>
      <t>kg CO</t>
    </r>
    <r>
      <rPr>
        <sz val="9"/>
        <color theme="1"/>
        <rFont val="Calibri"/>
        <family val="2"/>
        <scheme val="minor"/>
      </rPr>
      <t xml:space="preserve">2 </t>
    </r>
    <r>
      <rPr>
        <sz val="11"/>
        <color theme="1"/>
        <rFont val="Calibri"/>
        <family val="2"/>
        <scheme val="minor"/>
      </rPr>
      <t>eq per tonne-kilometer</t>
    </r>
  </si>
  <si>
    <r>
      <t>kg CO</t>
    </r>
    <r>
      <rPr>
        <sz val="9"/>
        <color theme="1"/>
        <rFont val="Calibri"/>
        <family val="2"/>
        <scheme val="minor"/>
      </rPr>
      <t>2</t>
    </r>
    <r>
      <rPr>
        <sz val="11"/>
        <color theme="1"/>
        <rFont val="Calibri"/>
        <family val="2"/>
        <scheme val="minor"/>
      </rPr>
      <t xml:space="preserve"> eq. per ha</t>
    </r>
  </si>
  <si>
    <t>20; 9</t>
  </si>
  <si>
    <t>Minimum Predicted price in Germany, as from 2025.</t>
  </si>
  <si>
    <r>
      <rPr>
        <b/>
        <sz val="11"/>
        <color theme="1"/>
        <rFont val="Calibri"/>
        <family val="2"/>
        <scheme val="minor"/>
      </rPr>
      <t>Contacts:</t>
    </r>
    <r>
      <rPr>
        <sz val="11"/>
        <color theme="1"/>
        <rFont val="Calibri"/>
        <family val="2"/>
        <scheme val="minor"/>
      </rPr>
      <t xml:space="preserve"> Bruno Kezeya (</t>
    </r>
    <r>
      <rPr>
        <sz val="11"/>
        <color rgb="FF00B0F0"/>
        <rFont val="Calibri"/>
        <family val="2"/>
        <scheme val="minor"/>
      </rPr>
      <t>kezeya.bruno@fh-swf.de</t>
    </r>
    <r>
      <rPr>
        <sz val="11"/>
        <color theme="1"/>
        <rFont val="Calibri"/>
        <family val="2"/>
        <scheme val="minor"/>
      </rPr>
      <t>) and Marcus Mergenthaler (</t>
    </r>
    <r>
      <rPr>
        <sz val="11"/>
        <color rgb="FF00B0F0"/>
        <rFont val="Calibri"/>
        <family val="2"/>
        <scheme val="minor"/>
      </rPr>
      <t>mergenthaler.marcus@fh-swf.de</t>
    </r>
    <r>
      <rPr>
        <sz val="11"/>
        <color theme="1"/>
        <rFont val="Calibri"/>
        <family val="2"/>
        <scheme val="minor"/>
      </rPr>
      <t>)</t>
    </r>
  </si>
  <si>
    <t xml:space="preserve">A generic version of a calculation tool for farmer to support them by growing grain legumes, </t>
  </si>
  <si>
    <t>21: AMI (2021) https://www.ami-informiert.de/ami-maerkte</t>
  </si>
  <si>
    <t>Mean value for the year 2020 (with an increasing trend). An alternative to the market price would be the feed value in internal use</t>
  </si>
  <si>
    <t>Benefits minus direct and variable machine costs (contribution margin)</t>
  </si>
  <si>
    <t>Total direct costs</t>
  </si>
  <si>
    <t>https://www.nature.com/articles/s43016-020-0106-x</t>
  </si>
  <si>
    <t>Direct- and labour-cost free benefits (DLB)</t>
  </si>
  <si>
    <r>
      <t>Convertion to kg CO</t>
    </r>
    <r>
      <rPr>
        <sz val="9"/>
        <color theme="1"/>
        <rFont val="Calibri"/>
        <family val="2"/>
        <scheme val="minor"/>
      </rPr>
      <t>2</t>
    </r>
    <r>
      <rPr>
        <sz val="11"/>
        <color theme="1"/>
        <rFont val="Calibri"/>
        <family val="2"/>
        <scheme val="minor"/>
      </rPr>
      <t xml:space="preserve"> eq.</t>
    </r>
  </si>
  <si>
    <r>
      <t>Reduced CO</t>
    </r>
    <r>
      <rPr>
        <sz val="9"/>
        <color theme="1"/>
        <rFont val="Calibri"/>
        <family val="2"/>
        <scheme val="minor"/>
      </rPr>
      <t>2</t>
    </r>
    <r>
      <rPr>
        <sz val="11"/>
        <color theme="1"/>
        <rFont val="Calibri"/>
        <family val="2"/>
        <scheme val="minor"/>
      </rPr>
      <t xml:space="preserve"> emission of replaced import soya (from oversea)</t>
    </r>
  </si>
  <si>
    <t>By including the fixed labour costs, the direct and labour cost-free benefits expresses the economic efficiency of production processes - irrespective of the ownership of the means of labour (own or third-party mechanisation) and the labour structure (permanent employees or seasonal workers).</t>
  </si>
  <si>
    <t>22: KTBL (2021) https://daten.ktbl.de/downloads/dslkr/Leistungs-Kostenrechnung.pdf (14.05.2021)</t>
  </si>
  <si>
    <t>Deliverable D3.4
Calculation tool for farmers (Tool 1)</t>
  </si>
  <si>
    <r>
      <rPr>
        <b/>
        <sz val="11"/>
        <color theme="1"/>
        <rFont val="Calibri"/>
        <family val="2"/>
        <scheme val="minor"/>
      </rPr>
      <t>Structure:</t>
    </r>
    <r>
      <rPr>
        <sz val="11"/>
        <color theme="1"/>
        <rFont val="Calibri"/>
        <family val="2"/>
        <scheme val="minor"/>
      </rPr>
      <t xml:space="preserve"> This prototype is built in a way that it can be adapted to specific contexts. User can modify, adapt or complete the data depending on their context. </t>
    </r>
  </si>
  <si>
    <r>
      <rPr>
        <b/>
        <sz val="11"/>
        <color theme="1"/>
        <rFont val="Calibri"/>
        <family val="2"/>
        <scheme val="minor"/>
      </rPr>
      <t>Conclusion:</t>
    </r>
    <r>
      <rPr>
        <sz val="11"/>
        <color theme="1"/>
        <rFont val="Calibri"/>
        <family val="2"/>
        <scheme val="minor"/>
      </rPr>
      <t xml:space="preserve"> This prototype can be developed further according to the needs of specific actors. They might be adapted to a chosen crop and country situation. Further research is needed for the quantification and valuation of public ecosystem services and the preceding crop effects like the phytosanitary advantages offered by legumes. It is planed to work continuously on this tool after the project LegValue. Feedbacks and collaborations to improve it are welcome.</t>
    </r>
  </si>
  <si>
    <r>
      <rPr>
        <b/>
        <sz val="11"/>
        <color theme="1"/>
        <rFont val="Calibri"/>
        <family val="2"/>
        <scheme val="minor"/>
      </rPr>
      <t>Methods:</t>
    </r>
    <r>
      <rPr>
        <sz val="11"/>
        <color theme="1"/>
        <rFont val="Calibri"/>
        <family val="2"/>
        <scheme val="minor"/>
      </rPr>
      <t xml:space="preserve"> For the method, a desk research was undertaken to explore the existing tools. Then the prototype for the tool was designed. </t>
    </r>
    <r>
      <rPr>
        <sz val="11"/>
        <rFont val="Calibri"/>
        <family val="2"/>
        <scheme val="minor"/>
      </rPr>
      <t>Based on the literature and farm level data t</t>
    </r>
    <r>
      <rPr>
        <sz val="11"/>
        <color theme="1"/>
        <rFont val="Calibri"/>
        <family val="2"/>
        <scheme val="minor"/>
      </rPr>
      <t xml:space="preserve">he tool was exemplified with some recommended data. In the second step, this tool was presented and discussed with the stakeholders in order to validate this work. </t>
    </r>
  </si>
  <si>
    <r>
      <rPr>
        <b/>
        <sz val="11"/>
        <color theme="1"/>
        <rFont val="Calibri"/>
        <family val="2"/>
        <scheme val="minor"/>
      </rPr>
      <t>Results:</t>
    </r>
    <r>
      <rPr>
        <sz val="11"/>
        <color theme="1"/>
        <rFont val="Calibri"/>
        <family val="2"/>
        <scheme val="minor"/>
      </rPr>
      <t xml:space="preserve"> This tool, based on the example on faba bean, shows that the highest advantage of grain legumes is situated in their pre-crop effect. It should be noted that these pre-crop effects strongly depend on the following crop, the composition of the crop rotation and the chosen grain legume. The gaps of values for several public-ecosystem services is an indication of the need of further research activities in these topics.</t>
    </r>
  </si>
  <si>
    <t>Mostly as Non-Use value</t>
  </si>
  <si>
    <t>e.g. the erosion protection due to the better soil structure...</t>
  </si>
  <si>
    <r>
      <rPr>
        <b/>
        <sz val="11"/>
        <color theme="1"/>
        <rFont val="Calibri"/>
        <family val="2"/>
        <scheme val="minor"/>
      </rPr>
      <t>Goals:</t>
    </r>
    <r>
      <rPr>
        <sz val="11"/>
        <color theme="1"/>
        <rFont val="Calibri"/>
        <family val="2"/>
        <scheme val="minor"/>
      </rPr>
      <t xml:space="preserve"> This tool might help to calculate theeconomic value of legumes. The special feature of this prototype, using faba beans as an example, is the </t>
    </r>
    <r>
      <rPr>
        <b/>
        <sz val="11"/>
        <color theme="1"/>
        <rFont val="Calibri"/>
        <family val="2"/>
        <scheme val="minor"/>
      </rPr>
      <t>consideration of crop rotation effects and public ecosystem services provided by legumes.</t>
    </r>
    <r>
      <rPr>
        <sz val="11"/>
        <color theme="1"/>
        <rFont val="Calibri"/>
        <family val="2"/>
        <scheme val="minor"/>
      </rPr>
      <t xml:space="preserve"> This tool should support farmers and advisors in their decisions. </t>
    </r>
  </si>
  <si>
    <r>
      <t>Save N</t>
    </r>
    <r>
      <rPr>
        <sz val="8"/>
        <color theme="1"/>
        <rFont val="Calibri"/>
        <family val="2"/>
        <scheme val="minor"/>
      </rPr>
      <t>2</t>
    </r>
    <r>
      <rPr>
        <sz val="11"/>
        <color theme="1"/>
        <rFont val="Calibri"/>
        <family val="2"/>
        <scheme val="minor"/>
      </rPr>
      <t>O-emission</t>
    </r>
  </si>
  <si>
    <r>
      <t>kg CO</t>
    </r>
    <r>
      <rPr>
        <sz val="9"/>
        <color theme="1"/>
        <rFont val="Calibri"/>
        <family val="2"/>
        <scheme val="minor"/>
      </rPr>
      <t>2</t>
    </r>
    <r>
      <rPr>
        <sz val="11"/>
        <color theme="1"/>
        <rFont val="Calibri"/>
        <family val="2"/>
        <scheme val="minor"/>
      </rPr>
      <t>eq per tonne of soya</t>
    </r>
  </si>
  <si>
    <t xml:space="preserve">Nitrogen (N) saving </t>
  </si>
  <si>
    <t>Phosphor (P) saving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</si>
</sst>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_-* #,##0.00\ _€_-;\-* #,##0.00\ _€_-;_-* &quot;-&quot;??\ _€_-;_-@_-"/>
    <numFmt numFmtId="166" formatCode="0.0"/>
  </numFmts>
  <fonts count="21"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1"/>
      <name val="Calibri"/>
      <family val="2"/>
      <scheme val="minor"/>
    </font>
    <font>
      <sz val="9"/>
      <color indexed="81"/>
      <name val="Segoe UI"/>
      <family val="2"/>
    </font>
    <font>
      <b/>
      <sz val="9"/>
      <color indexed="81"/>
      <name val="Segoe UI"/>
      <family val="2"/>
    </font>
    <font>
      <sz val="9"/>
      <color theme="1"/>
      <name val="Calibri"/>
      <family val="2"/>
      <scheme val="minor"/>
    </font>
    <font>
      <sz val="8"/>
      <color theme="1"/>
      <name val="Calibri"/>
      <family val="2"/>
      <scheme val="minor"/>
    </font>
    <font>
      <vertAlign val="superscript"/>
      <sz val="11"/>
      <color theme="1"/>
      <name val="Calibri"/>
      <family val="2"/>
      <scheme val="minor"/>
    </font>
    <font>
      <b/>
      <sz val="10.5"/>
      <color theme="1"/>
      <name val="Calibri"/>
      <family val="2"/>
      <scheme val="minor"/>
    </font>
    <font>
      <b/>
      <sz val="14"/>
      <color theme="1"/>
      <name val="Calibri"/>
      <family val="2"/>
      <scheme val="minor"/>
    </font>
    <font>
      <b/>
      <sz val="12"/>
      <color rgb="FF00B050"/>
      <name val="Calibri"/>
      <family val="2"/>
      <scheme val="minor"/>
    </font>
    <font>
      <sz val="11"/>
      <color rgb="FF00B0F0"/>
      <name val="Calibri"/>
      <family val="2"/>
      <scheme val="minor"/>
    </font>
    <font>
      <sz val="11"/>
      <color theme="1"/>
      <name val="Times New Roman"/>
      <family val="1"/>
    </font>
    <font>
      <sz val="7"/>
      <color theme="1"/>
      <name val="Times New Roman"/>
      <family val="1"/>
    </font>
    <font>
      <b/>
      <sz val="9"/>
      <color rgb="FF000000"/>
      <name val="Segoe UI"/>
      <family val="2"/>
    </font>
    <font>
      <sz val="9"/>
      <color rgb="FF000000"/>
      <name val="Segoe UI"/>
      <family val="2"/>
    </font>
    <font>
      <u/>
      <sz val="11"/>
      <color theme="10"/>
      <name val="Calibri"/>
      <family val="2"/>
      <scheme val="minor"/>
    </font>
    <font>
      <b/>
      <sz val="12"/>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4" fillId="0" borderId="0" applyFont="0" applyFill="0" applyBorder="0" applyAlignment="0" applyProtection="0"/>
    <xf numFmtId="0" fontId="19" fillId="0" borderId="0" applyNumberFormat="0" applyFill="0" applyBorder="0" applyAlignment="0" applyProtection="0"/>
  </cellStyleXfs>
  <cellXfs count="133">
    <xf numFmtId="0" fontId="0" fillId="0" borderId="0" xfId="0"/>
    <xf numFmtId="0" fontId="2" fillId="0" borderId="0" xfId="0" applyFont="1"/>
    <xf numFmtId="0" fontId="0" fillId="0" borderId="1" xfId="0" applyBorder="1"/>
    <xf numFmtId="0" fontId="0" fillId="0" borderId="1" xfId="0" applyBorder="1" applyAlignment="1">
      <alignment wrapText="1"/>
    </xf>
    <xf numFmtId="44" fontId="0" fillId="0" borderId="1" xfId="1" applyFont="1" applyBorder="1"/>
    <xf numFmtId="44" fontId="2" fillId="0" borderId="1" xfId="1" applyFont="1" applyBorder="1"/>
    <xf numFmtId="0" fontId="0" fillId="0" borderId="0" xfId="0" applyFill="1"/>
    <xf numFmtId="0" fontId="0" fillId="0" borderId="0" xfId="0" applyAlignment="1">
      <alignment horizontal="left"/>
    </xf>
    <xf numFmtId="0" fontId="0" fillId="0" borderId="1" xfId="0" applyBorder="1" applyAlignment="1"/>
    <xf numFmtId="0" fontId="1" fillId="0" borderId="0" xfId="0" applyFont="1"/>
    <xf numFmtId="0" fontId="2" fillId="0" borderId="0" xfId="0" applyFont="1" applyBorder="1" applyAlignment="1">
      <alignment horizontal="left"/>
    </xf>
    <xf numFmtId="0" fontId="0" fillId="0" borderId="1" xfId="0" applyBorder="1" applyAlignment="1">
      <alignment vertical="center"/>
    </xf>
    <xf numFmtId="44" fontId="2" fillId="0" borderId="1" xfId="0" applyNumberFormat="1" applyFont="1" applyBorder="1"/>
    <xf numFmtId="0" fontId="0" fillId="0" borderId="0" xfId="0" applyAlignment="1">
      <alignment horizontal="right"/>
    </xf>
    <xf numFmtId="20" fontId="0" fillId="0" borderId="0" xfId="0" applyNumberFormat="1"/>
    <xf numFmtId="44" fontId="2" fillId="0" borderId="0" xfId="0" applyNumberFormat="1" applyFont="1" applyBorder="1"/>
    <xf numFmtId="0" fontId="1" fillId="0" borderId="0" xfId="0" applyFont="1" applyFill="1"/>
    <xf numFmtId="44" fontId="0" fillId="0" borderId="1" xfId="1" applyFont="1" applyBorder="1" applyAlignment="1">
      <alignment vertical="center"/>
    </xf>
    <xf numFmtId="44" fontId="3" fillId="0" borderId="1" xfId="1" applyFont="1" applyBorder="1"/>
    <xf numFmtId="44" fontId="5" fillId="0" borderId="1" xfId="1" applyFont="1" applyBorder="1"/>
    <xf numFmtId="0" fontId="11" fillId="0" borderId="1" xfId="0" applyFont="1" applyBorder="1" applyAlignment="1">
      <alignment horizontal="right"/>
    </xf>
    <xf numFmtId="0" fontId="0" fillId="0" borderId="1" xfId="0" applyFill="1" applyBorder="1" applyAlignment="1">
      <alignment horizontal="left" wrapText="1"/>
    </xf>
    <xf numFmtId="44" fontId="2" fillId="0" borderId="4" xfId="1" applyFont="1" applyBorder="1" applyAlignment="1">
      <alignment vertical="center"/>
    </xf>
    <xf numFmtId="0" fontId="0" fillId="0" borderId="1" xfId="0" applyFill="1" applyBorder="1" applyAlignment="1">
      <alignment wrapText="1"/>
    </xf>
    <xf numFmtId="0" fontId="0" fillId="0" borderId="1" xfId="0" applyFill="1" applyBorder="1" applyAlignment="1"/>
    <xf numFmtId="0" fontId="3" fillId="0" borderId="1" xfId="0" applyFont="1" applyBorder="1" applyAlignment="1">
      <alignment horizontal="left" vertical="center" wrapText="1"/>
    </xf>
    <xf numFmtId="0" fontId="2" fillId="0" borderId="2" xfId="0" applyFont="1" applyBorder="1" applyAlignment="1">
      <alignment horizontal="left"/>
    </xf>
    <xf numFmtId="0" fontId="2" fillId="0" borderId="7" xfId="0" applyFont="1" applyBorder="1" applyAlignment="1">
      <alignment horizontal="left"/>
    </xf>
    <xf numFmtId="0" fontId="1" fillId="0" borderId="3" xfId="0" applyFont="1" applyBorder="1" applyAlignment="1">
      <alignment vertical="center" wrapText="1"/>
    </xf>
    <xf numFmtId="44" fontId="0" fillId="0" borderId="1" xfId="1" applyFont="1" applyFill="1" applyBorder="1" applyAlignment="1">
      <alignment vertical="center"/>
    </xf>
    <xf numFmtId="0" fontId="3" fillId="0" borderId="1" xfId="0" applyFont="1" applyFill="1" applyBorder="1"/>
    <xf numFmtId="0" fontId="3" fillId="0" borderId="2" xfId="0" applyFont="1" applyBorder="1" applyAlignment="1">
      <alignment vertical="center" wrapText="1"/>
    </xf>
    <xf numFmtId="0" fontId="3" fillId="0" borderId="0" xfId="0" applyFont="1"/>
    <xf numFmtId="0" fontId="3" fillId="0" borderId="2" xfId="0" applyFont="1" applyBorder="1" applyAlignment="1">
      <alignment vertical="center"/>
    </xf>
    <xf numFmtId="0" fontId="0" fillId="0" borderId="1" xfId="0" applyFill="1" applyBorder="1" applyAlignment="1">
      <alignment vertical="center" wrapText="1"/>
    </xf>
    <xf numFmtId="44" fontId="2" fillId="0" borderId="4" xfId="1" applyFont="1" applyBorder="1"/>
    <xf numFmtId="44" fontId="5" fillId="0" borderId="7" xfId="1" applyFont="1" applyBorder="1"/>
    <xf numFmtId="0" fontId="0" fillId="0" borderId="0" xfId="0" applyBorder="1"/>
    <xf numFmtId="0" fontId="3" fillId="0" borderId="0" xfId="0" applyFont="1" applyAlignment="1">
      <alignment horizontal="right"/>
    </xf>
    <xf numFmtId="164" fontId="0" fillId="2" borderId="1" xfId="0" applyNumberFormat="1" applyFill="1" applyBorder="1" applyAlignment="1">
      <alignment vertical="center"/>
    </xf>
    <xf numFmtId="0" fontId="0" fillId="2" borderId="1" xfId="0" applyFill="1" applyBorder="1"/>
    <xf numFmtId="164" fontId="0" fillId="2" borderId="1" xfId="0" applyNumberFormat="1" applyFill="1" applyBorder="1" applyAlignment="1">
      <alignment horizontal="right" vertical="center"/>
    </xf>
    <xf numFmtId="164" fontId="0" fillId="2" borderId="1" xfId="0" applyNumberFormat="1" applyFill="1" applyBorder="1"/>
    <xf numFmtId="0" fontId="0" fillId="2" borderId="1" xfId="0" applyFill="1" applyBorder="1" applyAlignment="1"/>
    <xf numFmtId="44" fontId="0" fillId="2" borderId="1" xfId="1" applyFont="1" applyFill="1" applyBorder="1"/>
    <xf numFmtId="0" fontId="0" fillId="0" borderId="1" xfId="0" applyFill="1" applyBorder="1"/>
    <xf numFmtId="0" fontId="0" fillId="2" borderId="0" xfId="0" applyFill="1"/>
    <xf numFmtId="0" fontId="3" fillId="0" borderId="1" xfId="0" applyFont="1" applyBorder="1"/>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horizontal="left" vertical="center" wrapText="1"/>
    </xf>
    <xf numFmtId="0" fontId="0" fillId="0" borderId="0" xfId="0" applyFont="1"/>
    <xf numFmtId="0" fontId="0" fillId="0" borderId="1" xfId="0" applyFont="1" applyFill="1" applyBorder="1" applyAlignment="1">
      <alignment vertical="center" wrapText="1"/>
    </xf>
    <xf numFmtId="164" fontId="3" fillId="0" borderId="1" xfId="0" applyNumberFormat="1" applyFont="1" applyFill="1" applyBorder="1" applyAlignment="1">
      <alignment vertical="center"/>
    </xf>
    <xf numFmtId="164" fontId="3" fillId="2" borderId="1" xfId="0" applyNumberFormat="1" applyFont="1" applyFill="1" applyBorder="1" applyAlignment="1">
      <alignment vertical="center"/>
    </xf>
    <xf numFmtId="0" fontId="19" fillId="0" borderId="0" xfId="2"/>
    <xf numFmtId="0" fontId="0" fillId="0" borderId="0" xfId="0" applyAlignment="1">
      <alignment wrapText="1"/>
    </xf>
    <xf numFmtId="0" fontId="12" fillId="0" borderId="0" xfId="0" applyFont="1" applyAlignment="1">
      <alignment horizontal="center" wrapText="1"/>
    </xf>
    <xf numFmtId="0" fontId="20" fillId="0" borderId="0" xfId="0" applyFont="1"/>
    <xf numFmtId="164" fontId="0" fillId="2" borderId="1" xfId="0" applyNumberFormat="1" applyFill="1" applyBorder="1" applyAlignment="1">
      <alignment horizontal="right"/>
    </xf>
    <xf numFmtId="0" fontId="0" fillId="0" borderId="1" xfId="0" applyBorder="1" applyAlignment="1">
      <alignment horizontal="left"/>
    </xf>
    <xf numFmtId="0" fontId="0" fillId="0" borderId="1" xfId="0" applyBorder="1" applyAlignment="1">
      <alignment horizontal="center"/>
    </xf>
    <xf numFmtId="0" fontId="2" fillId="0" borderId="1" xfId="0" applyFont="1" applyBorder="1" applyAlignment="1">
      <alignment horizontal="left"/>
    </xf>
    <xf numFmtId="0" fontId="2" fillId="0" borderId="1" xfId="0" applyFont="1" applyBorder="1" applyAlignment="1">
      <alignment horizontal="left" vertical="center" wrapText="1"/>
    </xf>
    <xf numFmtId="0" fontId="0" fillId="0" borderId="2" xfId="0" applyBorder="1" applyAlignment="1">
      <alignment horizontal="left"/>
    </xf>
    <xf numFmtId="0" fontId="0" fillId="0" borderId="7" xfId="0" applyBorder="1" applyAlignment="1">
      <alignment horizontal="left"/>
    </xf>
    <xf numFmtId="0" fontId="0" fillId="0" borderId="3" xfId="0" applyBorder="1" applyAlignment="1">
      <alignment horizontal="left"/>
    </xf>
    <xf numFmtId="0" fontId="0" fillId="0" borderId="1" xfId="0" applyFont="1" applyBorder="1" applyAlignment="1">
      <alignment horizontal="left"/>
    </xf>
    <xf numFmtId="0" fontId="3" fillId="0" borderId="1" xfId="0" applyFont="1" applyBorder="1" applyAlignment="1">
      <alignment horizontal="left" vertical="center" wrapText="1"/>
    </xf>
    <xf numFmtId="0" fontId="0" fillId="0" borderId="4" xfId="0" applyBorder="1" applyAlignment="1">
      <alignment horizontal="center" wrapText="1"/>
    </xf>
    <xf numFmtId="0" fontId="0" fillId="0" borderId="6" xfId="0" applyBorder="1" applyAlignment="1">
      <alignment horizontal="center" wrapText="1"/>
    </xf>
    <xf numFmtId="0" fontId="0" fillId="0" borderId="5" xfId="0" applyBorder="1" applyAlignment="1">
      <alignment horizontal="center" wrapText="1"/>
    </xf>
    <xf numFmtId="0" fontId="2" fillId="0" borderId="1" xfId="0" applyFont="1" applyBorder="1" applyAlignment="1">
      <alignment horizontal="left" vertical="center"/>
    </xf>
    <xf numFmtId="0" fontId="2" fillId="0" borderId="2" xfId="0" applyFont="1" applyBorder="1" applyAlignment="1">
      <alignment horizontal="left"/>
    </xf>
    <xf numFmtId="0" fontId="2" fillId="0" borderId="3" xfId="0" applyFont="1" applyBorder="1" applyAlignment="1">
      <alignment horizontal="left"/>
    </xf>
    <xf numFmtId="0" fontId="0" fillId="0" borderId="2" xfId="0" applyBorder="1" applyAlignment="1">
      <alignment horizontal="left" wrapText="1"/>
    </xf>
    <xf numFmtId="0" fontId="0" fillId="0" borderId="3" xfId="0" applyBorder="1" applyAlignment="1">
      <alignment horizontal="left" wrapText="1"/>
    </xf>
    <xf numFmtId="0" fontId="0" fillId="0" borderId="11" xfId="0" applyBorder="1" applyAlignment="1">
      <alignment horizontal="left"/>
    </xf>
    <xf numFmtId="0" fontId="0" fillId="0" borderId="10" xfId="0" applyBorder="1" applyAlignment="1">
      <alignment horizontal="left"/>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0" fillId="0" borderId="2"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44" fontId="3" fillId="0" borderId="1" xfId="1" applyFont="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13" xfId="0" applyBorder="1" applyAlignment="1">
      <alignment horizontal="left" vertical="center" wrapText="1"/>
    </xf>
    <xf numFmtId="166" fontId="3" fillId="0" borderId="2" xfId="0" applyNumberFormat="1" applyFont="1" applyBorder="1" applyAlignment="1">
      <alignment horizontal="left" vertical="center" wrapText="1"/>
    </xf>
    <xf numFmtId="166" fontId="3" fillId="0" borderId="3" xfId="0" applyNumberFormat="1" applyFont="1" applyBorder="1" applyAlignment="1">
      <alignment horizontal="left" vertical="center" wrapText="1"/>
    </xf>
    <xf numFmtId="2" fontId="3" fillId="0" borderId="2" xfId="0" applyNumberFormat="1" applyFont="1" applyBorder="1" applyAlignment="1">
      <alignment horizontal="left" vertical="center"/>
    </xf>
    <xf numFmtId="2" fontId="3" fillId="0" borderId="3" xfId="0" applyNumberFormat="1"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 fontId="3" fillId="2" borderId="2" xfId="0" applyNumberFormat="1" applyFont="1" applyFill="1" applyBorder="1" applyAlignment="1">
      <alignment horizontal="left" vertical="center"/>
    </xf>
    <xf numFmtId="1" fontId="3" fillId="2" borderId="3" xfId="0" applyNumberFormat="1" applyFont="1" applyFill="1" applyBorder="1" applyAlignment="1">
      <alignment horizontal="left" vertical="center"/>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2" fillId="0" borderId="7" xfId="0" applyFont="1" applyBorder="1" applyAlignment="1">
      <alignment horizontal="left"/>
    </xf>
    <xf numFmtId="0" fontId="1" fillId="0" borderId="1"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44" fontId="3" fillId="0" borderId="4" xfId="1" applyFont="1" applyBorder="1" applyAlignment="1">
      <alignment horizontal="center" vertical="center"/>
    </xf>
    <xf numFmtId="44" fontId="3" fillId="0" borderId="5" xfId="1" applyFont="1" applyBorder="1" applyAlignment="1">
      <alignment horizontal="center" vertical="center"/>
    </xf>
    <xf numFmtId="44" fontId="4" fillId="0" borderId="4" xfId="1" applyFont="1" applyBorder="1" applyAlignment="1">
      <alignment horizontal="center" vertical="center"/>
    </xf>
    <xf numFmtId="44" fontId="4" fillId="0" borderId="6" xfId="1" applyFont="1" applyBorder="1" applyAlignment="1">
      <alignment horizontal="center" vertical="center"/>
    </xf>
    <xf numFmtId="44" fontId="4" fillId="0" borderId="5" xfId="1" applyFont="1" applyBorder="1" applyAlignment="1">
      <alignment horizontal="center" vertical="center"/>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44" fontId="0" fillId="0" borderId="4" xfId="1" applyFont="1" applyBorder="1" applyAlignment="1">
      <alignment horizontal="center" vertical="center"/>
    </xf>
    <xf numFmtId="44" fontId="0" fillId="0" borderId="5" xfId="1" applyFont="1" applyBorder="1" applyAlignment="1">
      <alignment horizontal="center" vertical="center"/>
    </xf>
    <xf numFmtId="0" fontId="0" fillId="0" borderId="1" xfId="0" applyFill="1" applyBorder="1" applyAlignment="1">
      <alignment horizontal="left" wrapText="1"/>
    </xf>
    <xf numFmtId="0" fontId="0" fillId="0" borderId="1" xfId="0" applyBorder="1" applyAlignment="1">
      <alignment horizontal="left" vertical="center" wrapText="1"/>
    </xf>
    <xf numFmtId="0" fontId="13" fillId="0" borderId="2" xfId="0" applyFont="1" applyBorder="1" applyAlignment="1">
      <alignment horizontal="center"/>
    </xf>
    <xf numFmtId="0" fontId="13" fillId="0" borderId="7" xfId="0" applyFont="1" applyBorder="1" applyAlignment="1">
      <alignment horizontal="center"/>
    </xf>
    <xf numFmtId="0" fontId="13" fillId="0" borderId="3" xfId="0" applyFont="1" applyBorder="1" applyAlignment="1">
      <alignment horizontal="center"/>
    </xf>
    <xf numFmtId="0" fontId="5" fillId="0" borderId="1" xfId="0" applyFont="1" applyBorder="1" applyAlignment="1">
      <alignment horizontal="left"/>
    </xf>
    <xf numFmtId="44" fontId="0" fillId="0" borderId="6" xfId="1" applyFont="1" applyBorder="1" applyAlignment="1">
      <alignment horizontal="center" vertical="center"/>
    </xf>
    <xf numFmtId="0" fontId="0" fillId="0" borderId="2" xfId="0" applyFill="1" applyBorder="1" applyAlignment="1">
      <alignment horizontal="center"/>
    </xf>
    <xf numFmtId="0" fontId="0" fillId="0" borderId="3" xfId="0"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2" fontId="3" fillId="2" borderId="2" xfId="0" applyNumberFormat="1" applyFont="1" applyFill="1" applyBorder="1" applyAlignment="1">
      <alignment horizontal="left" vertical="center"/>
    </xf>
    <xf numFmtId="2" fontId="3" fillId="2" borderId="3" xfId="0" applyNumberFormat="1" applyFont="1" applyFill="1" applyBorder="1" applyAlignment="1">
      <alignment horizontal="left" vertical="center"/>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EE1712"/>
      <color rgb="FFB83E47"/>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1956955</xdr:colOff>
      <xdr:row>1</xdr:row>
      <xdr:rowOff>25978</xdr:rowOff>
    </xdr:from>
    <xdr:to>
      <xdr:col>0</xdr:col>
      <xdr:colOff>4424795</xdr:colOff>
      <xdr:row>1</xdr:row>
      <xdr:rowOff>1740478</xdr:rowOff>
    </xdr:to>
    <xdr:pic>
      <xdr:nvPicPr>
        <xdr:cNvPr id="2"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56955" y="216478"/>
          <a:ext cx="2467840" cy="1714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90</xdr:row>
      <xdr:rowOff>142875</xdr:rowOff>
    </xdr:from>
    <xdr:to>
      <xdr:col>1</xdr:col>
      <xdr:colOff>237250</xdr:colOff>
      <xdr:row>94</xdr:row>
      <xdr:rowOff>0</xdr:rowOff>
    </xdr:to>
    <xdr:pic>
      <xdr:nvPicPr>
        <xdr:cNvPr id="2" name="Imag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6810375"/>
          <a:ext cx="1094500" cy="619125"/>
        </a:xfrm>
        <a:prstGeom prst="rect">
          <a:avLst/>
        </a:prstGeom>
      </xdr:spPr>
    </xdr:pic>
    <xdr:clientData/>
  </xdr:twoCellAnchor>
  <xdr:twoCellAnchor editAs="oneCell">
    <xdr:from>
      <xdr:col>1</xdr:col>
      <xdr:colOff>371475</xdr:colOff>
      <xdr:row>90</xdr:row>
      <xdr:rowOff>57150</xdr:rowOff>
    </xdr:from>
    <xdr:to>
      <xdr:col>2</xdr:col>
      <xdr:colOff>974148</xdr:colOff>
      <xdr:row>94</xdr:row>
      <xdr:rowOff>67070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1228725" y="6724650"/>
          <a:ext cx="2038350" cy="77192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18</xdr:col>
      <xdr:colOff>45741</xdr:colOff>
      <xdr:row>48</xdr:row>
      <xdr:rowOff>82406</xdr:rowOff>
    </xdr:from>
    <xdr:to>
      <xdr:col>29</xdr:col>
      <xdr:colOff>71629</xdr:colOff>
      <xdr:row>65</xdr:row>
      <xdr:rowOff>107140</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16290196" y="9893156"/>
          <a:ext cx="8407888" cy="354032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nature.com/articles/s43016-020-0106-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
  <sheetViews>
    <sheetView zoomScale="110" zoomScaleNormal="110" workbookViewId="0">
      <selection activeCell="F5" sqref="F5"/>
    </sheetView>
  </sheetViews>
  <sheetFormatPr baseColWidth="10" defaultRowHeight="15" x14ac:dyDescent="0.25"/>
  <cols>
    <col min="1" max="1" width="98.28515625" customWidth="1"/>
  </cols>
  <sheetData>
    <row r="2" spans="1:1" ht="203.25" customHeight="1" x14ac:dyDescent="0.3">
      <c r="A2" s="57" t="s">
        <v>180</v>
      </c>
    </row>
    <row r="3" spans="1:1" ht="70.5" customHeight="1" x14ac:dyDescent="0.25">
      <c r="A3" s="56" t="s">
        <v>187</v>
      </c>
    </row>
    <row r="4" spans="1:1" ht="39" customHeight="1" x14ac:dyDescent="0.25">
      <c r="A4" s="56" t="s">
        <v>181</v>
      </c>
    </row>
    <row r="5" spans="1:1" ht="58.5" customHeight="1" x14ac:dyDescent="0.25">
      <c r="A5" s="56" t="s">
        <v>183</v>
      </c>
    </row>
    <row r="6" spans="1:1" ht="69" customHeight="1" x14ac:dyDescent="0.25">
      <c r="A6" s="56" t="s">
        <v>184</v>
      </c>
    </row>
    <row r="7" spans="1:1" ht="82.5" customHeight="1" x14ac:dyDescent="0.25">
      <c r="A7" s="56" t="s">
        <v>182</v>
      </c>
    </row>
    <row r="8" spans="1:1" ht="23.25" customHeight="1" x14ac:dyDescent="0.25">
      <c r="A8" s="56" t="s">
        <v>168</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0"/>
  <sheetViews>
    <sheetView tabSelected="1" zoomScale="110" zoomScaleNormal="110" workbookViewId="0">
      <selection activeCell="I28" sqref="I28"/>
    </sheetView>
  </sheetViews>
  <sheetFormatPr baseColWidth="10" defaultRowHeight="15" x14ac:dyDescent="0.25"/>
  <cols>
    <col min="1" max="1" width="12.85546875" customWidth="1"/>
    <col min="2" max="2" width="21.42578125" customWidth="1"/>
    <col min="3" max="3" width="31" customWidth="1"/>
    <col min="4" max="4" width="14.42578125" customWidth="1"/>
    <col min="5" max="5" width="15.28515625" customWidth="1"/>
    <col min="6" max="6" width="11.42578125" customWidth="1"/>
  </cols>
  <sheetData>
    <row r="1" spans="1:7" x14ac:dyDescent="0.25">
      <c r="A1" t="s">
        <v>153</v>
      </c>
      <c r="C1" s="46" t="s">
        <v>120</v>
      </c>
    </row>
    <row r="3" spans="1:7" ht="15.75" x14ac:dyDescent="0.25">
      <c r="A3" s="58" t="s">
        <v>169</v>
      </c>
    </row>
    <row r="4" spans="1:7" ht="15.75" x14ac:dyDescent="0.25">
      <c r="A4" s="58" t="s">
        <v>124</v>
      </c>
    </row>
    <row r="5" spans="1:7" x14ac:dyDescent="0.25">
      <c r="A5" s="61"/>
      <c r="B5" s="61"/>
      <c r="C5" s="61"/>
      <c r="D5" s="61"/>
      <c r="E5" s="20" t="s">
        <v>0</v>
      </c>
      <c r="F5" s="1" t="s">
        <v>10</v>
      </c>
      <c r="G5" s="1" t="s">
        <v>11</v>
      </c>
    </row>
    <row r="6" spans="1:7" x14ac:dyDescent="0.25">
      <c r="A6" s="72" t="s">
        <v>8</v>
      </c>
      <c r="B6" s="68" t="s">
        <v>2</v>
      </c>
      <c r="C6" s="2" t="s">
        <v>31</v>
      </c>
      <c r="D6" s="40">
        <v>21</v>
      </c>
      <c r="E6" s="110">
        <f>D6*D7</f>
        <v>945</v>
      </c>
      <c r="F6">
        <v>21</v>
      </c>
      <c r="G6" t="s">
        <v>171</v>
      </c>
    </row>
    <row r="7" spans="1:7" x14ac:dyDescent="0.25">
      <c r="A7" s="72"/>
      <c r="B7" s="68"/>
      <c r="C7" s="2" t="s">
        <v>1</v>
      </c>
      <c r="D7" s="40">
        <v>45</v>
      </c>
      <c r="E7" s="111"/>
      <c r="F7" s="13" t="s">
        <v>78</v>
      </c>
    </row>
    <row r="8" spans="1:7" x14ac:dyDescent="0.25">
      <c r="A8" s="72"/>
      <c r="B8" s="60" t="s">
        <v>3</v>
      </c>
      <c r="C8" s="60"/>
      <c r="D8" s="60"/>
      <c r="E8" s="4">
        <v>0</v>
      </c>
      <c r="F8">
        <v>13</v>
      </c>
      <c r="G8" t="s">
        <v>96</v>
      </c>
    </row>
    <row r="9" spans="1:7" x14ac:dyDescent="0.25">
      <c r="A9" s="72"/>
      <c r="B9" s="79" t="s">
        <v>91</v>
      </c>
      <c r="C9" s="75" t="s">
        <v>87</v>
      </c>
      <c r="D9" s="76"/>
      <c r="E9" s="118">
        <f>D10*D11</f>
        <v>119</v>
      </c>
    </row>
    <row r="10" spans="1:7" ht="30.75" customHeight="1" x14ac:dyDescent="0.25">
      <c r="A10" s="72"/>
      <c r="B10" s="80"/>
      <c r="C10" s="21" t="s">
        <v>86</v>
      </c>
      <c r="D10" s="41">
        <v>7</v>
      </c>
      <c r="E10" s="126"/>
      <c r="F10" s="13">
        <v>12</v>
      </c>
      <c r="G10" t="s">
        <v>107</v>
      </c>
    </row>
    <row r="11" spans="1:7" ht="13.5" customHeight="1" x14ac:dyDescent="0.25">
      <c r="A11" s="72"/>
      <c r="B11" s="80"/>
      <c r="C11" s="21" t="s">
        <v>92</v>
      </c>
      <c r="D11" s="41">
        <v>17</v>
      </c>
      <c r="E11" s="119"/>
      <c r="F11" s="13">
        <v>12</v>
      </c>
      <c r="G11" t="s">
        <v>107</v>
      </c>
    </row>
    <row r="12" spans="1:7" x14ac:dyDescent="0.25">
      <c r="A12" s="72"/>
      <c r="B12" s="80"/>
      <c r="C12" s="127" t="s">
        <v>190</v>
      </c>
      <c r="D12" s="128"/>
      <c r="E12" s="112">
        <f>D13*D14</f>
        <v>27</v>
      </c>
      <c r="F12" s="13">
        <v>12</v>
      </c>
      <c r="G12" t="s">
        <v>107</v>
      </c>
    </row>
    <row r="13" spans="1:7" ht="30" x14ac:dyDescent="0.25">
      <c r="A13" s="72"/>
      <c r="B13" s="80"/>
      <c r="C13" s="23" t="s">
        <v>93</v>
      </c>
      <c r="D13" s="39">
        <v>30</v>
      </c>
      <c r="E13" s="113"/>
      <c r="F13" s="13"/>
    </row>
    <row r="14" spans="1:7" x14ac:dyDescent="0.25">
      <c r="A14" s="72"/>
      <c r="B14" s="80"/>
      <c r="C14" s="24" t="s">
        <v>88</v>
      </c>
      <c r="D14" s="42">
        <v>0.9</v>
      </c>
      <c r="E14" s="113"/>
      <c r="F14" s="13"/>
    </row>
    <row r="15" spans="1:7" x14ac:dyDescent="0.25">
      <c r="A15" s="72"/>
      <c r="B15" s="80"/>
      <c r="C15" s="129" t="s">
        <v>191</v>
      </c>
      <c r="D15" s="130"/>
      <c r="E15" s="112">
        <f>D16*D17</f>
        <v>0</v>
      </c>
      <c r="F15" s="13">
        <v>16</v>
      </c>
      <c r="G15" t="s">
        <v>97</v>
      </c>
    </row>
    <row r="16" spans="1:7" ht="30" x14ac:dyDescent="0.25">
      <c r="A16" s="72"/>
      <c r="B16" s="80"/>
      <c r="C16" s="3" t="s">
        <v>94</v>
      </c>
      <c r="D16" s="39">
        <v>0</v>
      </c>
      <c r="E16" s="113"/>
      <c r="F16" s="13"/>
    </row>
    <row r="17" spans="1:7" x14ac:dyDescent="0.25">
      <c r="A17" s="72"/>
      <c r="B17" s="80"/>
      <c r="C17" s="8" t="s">
        <v>89</v>
      </c>
      <c r="D17" s="42">
        <v>0</v>
      </c>
      <c r="E17" s="113"/>
      <c r="F17" s="13"/>
    </row>
    <row r="18" spans="1:7" x14ac:dyDescent="0.25">
      <c r="A18" s="72"/>
      <c r="B18" s="80"/>
      <c r="C18" s="60" t="s">
        <v>95</v>
      </c>
      <c r="D18" s="60"/>
      <c r="E18" s="43">
        <v>42</v>
      </c>
      <c r="F18" s="13">
        <v>12</v>
      </c>
      <c r="G18" t="s">
        <v>107</v>
      </c>
    </row>
    <row r="19" spans="1:7" x14ac:dyDescent="0.25">
      <c r="A19" s="72"/>
      <c r="B19" s="80"/>
      <c r="C19" s="77" t="s">
        <v>125</v>
      </c>
      <c r="D19" s="78"/>
      <c r="E19" s="43">
        <v>45</v>
      </c>
      <c r="F19" s="13">
        <v>1</v>
      </c>
      <c r="G19" t="s">
        <v>55</v>
      </c>
    </row>
    <row r="20" spans="1:7" x14ac:dyDescent="0.25">
      <c r="A20" s="72"/>
      <c r="B20" s="80"/>
      <c r="C20" s="64" t="s">
        <v>41</v>
      </c>
      <c r="D20" s="66"/>
      <c r="E20" s="44">
        <v>0</v>
      </c>
      <c r="F20" s="7"/>
    </row>
    <row r="21" spans="1:7" x14ac:dyDescent="0.25">
      <c r="A21" s="72"/>
      <c r="B21" s="81"/>
      <c r="C21" s="73" t="s">
        <v>85</v>
      </c>
      <c r="D21" s="74"/>
      <c r="E21" s="22">
        <f>SUM(E9:E20)</f>
        <v>233</v>
      </c>
      <c r="F21" s="7"/>
      <c r="G21" t="s">
        <v>98</v>
      </c>
    </row>
    <row r="22" spans="1:7" x14ac:dyDescent="0.25">
      <c r="A22" s="72"/>
      <c r="B22" s="62" t="s">
        <v>127</v>
      </c>
      <c r="C22" s="62"/>
      <c r="D22" s="62"/>
      <c r="E22" s="5">
        <f>E6+E8+E21</f>
        <v>1178</v>
      </c>
    </row>
    <row r="23" spans="1:7" x14ac:dyDescent="0.25">
      <c r="A23" s="63" t="s">
        <v>9</v>
      </c>
      <c r="B23" s="60" t="s">
        <v>4</v>
      </c>
      <c r="C23" s="60"/>
      <c r="D23" s="60"/>
      <c r="E23" s="44">
        <v>216.17</v>
      </c>
      <c r="F23">
        <v>11</v>
      </c>
      <c r="G23" t="s">
        <v>82</v>
      </c>
    </row>
    <row r="24" spans="1:7" x14ac:dyDescent="0.25">
      <c r="A24" s="63"/>
      <c r="B24" s="60" t="s">
        <v>5</v>
      </c>
      <c r="C24" s="60"/>
      <c r="D24" s="60"/>
      <c r="E24" s="44">
        <v>175.4</v>
      </c>
      <c r="F24">
        <v>11</v>
      </c>
      <c r="G24" s="6" t="s">
        <v>163</v>
      </c>
    </row>
    <row r="25" spans="1:7" x14ac:dyDescent="0.25">
      <c r="A25" s="63"/>
      <c r="B25" s="60" t="s">
        <v>6</v>
      </c>
      <c r="C25" s="60"/>
      <c r="D25" s="60"/>
      <c r="E25" s="44">
        <v>107.66</v>
      </c>
      <c r="F25">
        <v>11</v>
      </c>
      <c r="G25" t="s">
        <v>32</v>
      </c>
    </row>
    <row r="26" spans="1:7" x14ac:dyDescent="0.25">
      <c r="A26" s="63"/>
      <c r="B26" s="64" t="s">
        <v>7</v>
      </c>
      <c r="C26" s="65"/>
      <c r="D26" s="66"/>
      <c r="E26" s="44">
        <v>25</v>
      </c>
      <c r="F26">
        <v>14</v>
      </c>
      <c r="G26" t="s">
        <v>33</v>
      </c>
    </row>
    <row r="27" spans="1:7" x14ac:dyDescent="0.25">
      <c r="A27" s="63"/>
      <c r="B27" s="62" t="s">
        <v>173</v>
      </c>
      <c r="C27" s="62"/>
      <c r="D27" s="62"/>
      <c r="E27" s="5">
        <f>E23+E24+E25+E26</f>
        <v>524.23</v>
      </c>
    </row>
    <row r="28" spans="1:7" x14ac:dyDescent="0.25">
      <c r="A28" s="62" t="s">
        <v>126</v>
      </c>
      <c r="B28" s="62"/>
      <c r="C28" s="62"/>
      <c r="D28" s="62"/>
      <c r="E28" s="19">
        <f>E22-E27</f>
        <v>653.77</v>
      </c>
    </row>
    <row r="29" spans="1:7" ht="15" customHeight="1" x14ac:dyDescent="0.25">
      <c r="A29" s="69"/>
      <c r="B29" s="82" t="s">
        <v>23</v>
      </c>
      <c r="C29" s="60" t="s">
        <v>12</v>
      </c>
      <c r="D29" s="60"/>
      <c r="E29" s="44">
        <v>51.9</v>
      </c>
      <c r="F29">
        <v>11</v>
      </c>
    </row>
    <row r="30" spans="1:7" x14ac:dyDescent="0.25">
      <c r="A30" s="70"/>
      <c r="B30" s="83"/>
      <c r="C30" s="60" t="s">
        <v>13</v>
      </c>
      <c r="D30" s="60"/>
      <c r="E30" s="44">
        <v>31.14</v>
      </c>
      <c r="F30">
        <v>11</v>
      </c>
    </row>
    <row r="31" spans="1:7" x14ac:dyDescent="0.25">
      <c r="A31" s="70"/>
      <c r="B31" s="83"/>
      <c r="C31" s="60" t="s">
        <v>14</v>
      </c>
      <c r="D31" s="60"/>
      <c r="E31" s="44">
        <v>4.3</v>
      </c>
      <c r="F31">
        <v>11</v>
      </c>
    </row>
    <row r="32" spans="1:7" x14ac:dyDescent="0.25">
      <c r="A32" s="70"/>
      <c r="B32" s="83"/>
      <c r="C32" s="60" t="s">
        <v>15</v>
      </c>
      <c r="D32" s="60"/>
      <c r="E32" s="44">
        <v>7.6</v>
      </c>
      <c r="F32">
        <v>11</v>
      </c>
    </row>
    <row r="33" spans="1:7" x14ac:dyDescent="0.25">
      <c r="A33" s="70"/>
      <c r="B33" s="83"/>
      <c r="C33" s="60" t="s">
        <v>17</v>
      </c>
      <c r="D33" s="60"/>
      <c r="E33" s="44">
        <v>0</v>
      </c>
      <c r="F33">
        <v>11</v>
      </c>
    </row>
    <row r="34" spans="1:7" x14ac:dyDescent="0.25">
      <c r="A34" s="70"/>
      <c r="B34" s="83"/>
      <c r="C34" s="60" t="s">
        <v>16</v>
      </c>
      <c r="D34" s="60"/>
      <c r="E34" s="44">
        <v>45.35</v>
      </c>
      <c r="F34">
        <v>11</v>
      </c>
    </row>
    <row r="35" spans="1:7" x14ac:dyDescent="0.25">
      <c r="A35" s="70"/>
      <c r="B35" s="83"/>
      <c r="C35" s="60" t="s">
        <v>18</v>
      </c>
      <c r="D35" s="60"/>
      <c r="E35" s="44">
        <v>9.48</v>
      </c>
      <c r="F35">
        <v>11</v>
      </c>
    </row>
    <row r="36" spans="1:7" x14ac:dyDescent="0.25">
      <c r="A36" s="70"/>
      <c r="B36" s="83"/>
      <c r="C36" s="60" t="s">
        <v>19</v>
      </c>
      <c r="D36" s="60"/>
      <c r="E36" s="44">
        <v>31.12</v>
      </c>
      <c r="F36">
        <v>11</v>
      </c>
    </row>
    <row r="37" spans="1:7" x14ac:dyDescent="0.25">
      <c r="A37" s="70"/>
      <c r="B37" s="83"/>
      <c r="C37" s="60" t="s">
        <v>20</v>
      </c>
      <c r="D37" s="60"/>
      <c r="E37" s="44">
        <v>30.57</v>
      </c>
      <c r="F37">
        <v>11</v>
      </c>
    </row>
    <row r="38" spans="1:7" x14ac:dyDescent="0.25">
      <c r="A38" s="70"/>
      <c r="B38" s="83"/>
      <c r="C38" s="64" t="s">
        <v>21</v>
      </c>
      <c r="D38" s="66"/>
      <c r="E38" s="44">
        <v>0</v>
      </c>
      <c r="G38" t="s">
        <v>34</v>
      </c>
    </row>
    <row r="39" spans="1:7" x14ac:dyDescent="0.25">
      <c r="A39" s="71"/>
      <c r="B39" s="84"/>
      <c r="C39" s="62" t="s">
        <v>22</v>
      </c>
      <c r="D39" s="62"/>
      <c r="E39" s="5">
        <f>E29+E30+E31+E32+E33+E34+E35+E36+E37+E38</f>
        <v>211.45999999999998</v>
      </c>
    </row>
    <row r="40" spans="1:7" x14ac:dyDescent="0.25">
      <c r="A40" s="62" t="s">
        <v>24</v>
      </c>
      <c r="B40" s="62"/>
      <c r="C40" s="62"/>
      <c r="D40" s="62"/>
      <c r="E40" s="18">
        <f>E39+E27</f>
        <v>735.69</v>
      </c>
    </row>
    <row r="41" spans="1:7" x14ac:dyDescent="0.25">
      <c r="A41" s="62" t="s">
        <v>172</v>
      </c>
      <c r="B41" s="62"/>
      <c r="C41" s="62"/>
      <c r="D41" s="62"/>
      <c r="E41" s="18">
        <f>E22-E40</f>
        <v>442.30999999999995</v>
      </c>
    </row>
    <row r="42" spans="1:7" x14ac:dyDescent="0.25">
      <c r="A42" s="63" t="s">
        <v>28</v>
      </c>
      <c r="B42" s="68" t="s">
        <v>25</v>
      </c>
      <c r="C42" s="2" t="s">
        <v>26</v>
      </c>
      <c r="D42" s="40">
        <v>6</v>
      </c>
      <c r="E42" s="110">
        <f>D42*D43</f>
        <v>105</v>
      </c>
      <c r="F42">
        <v>11</v>
      </c>
    </row>
    <row r="43" spans="1:7" x14ac:dyDescent="0.25">
      <c r="A43" s="63"/>
      <c r="B43" s="68"/>
      <c r="C43" s="2" t="s">
        <v>27</v>
      </c>
      <c r="D43" s="40">
        <v>17.5</v>
      </c>
      <c r="E43" s="111"/>
      <c r="G43" t="s">
        <v>71</v>
      </c>
    </row>
    <row r="44" spans="1:7" x14ac:dyDescent="0.25">
      <c r="A44" s="63"/>
      <c r="B44" s="60" t="s">
        <v>29</v>
      </c>
      <c r="C44" s="60"/>
      <c r="D44" s="60"/>
      <c r="E44" s="4">
        <v>217.21</v>
      </c>
      <c r="F44">
        <v>11</v>
      </c>
    </row>
    <row r="45" spans="1:7" x14ac:dyDescent="0.25">
      <c r="A45" s="63"/>
      <c r="B45" s="67" t="s">
        <v>23</v>
      </c>
      <c r="C45" s="67"/>
      <c r="D45" s="67"/>
      <c r="E45" s="4">
        <f>E39</f>
        <v>211.45999999999998</v>
      </c>
      <c r="F45">
        <v>11</v>
      </c>
    </row>
    <row r="46" spans="1:7" x14ac:dyDescent="0.25">
      <c r="A46" s="63"/>
      <c r="B46" s="62" t="s">
        <v>30</v>
      </c>
      <c r="C46" s="62"/>
      <c r="D46" s="62"/>
      <c r="E46" s="5">
        <f>E42+E44+E45</f>
        <v>533.67000000000007</v>
      </c>
    </row>
    <row r="47" spans="1:7" x14ac:dyDescent="0.25">
      <c r="A47" s="125" t="s">
        <v>175</v>
      </c>
      <c r="B47" s="125"/>
      <c r="C47" s="125"/>
      <c r="D47" s="125"/>
      <c r="E47" s="19">
        <f>E28-E46</f>
        <v>120.09999999999991</v>
      </c>
      <c r="F47">
        <v>22</v>
      </c>
      <c r="G47" t="s">
        <v>178</v>
      </c>
    </row>
    <row r="48" spans="1:7" x14ac:dyDescent="0.25">
      <c r="A48" s="26"/>
      <c r="B48" s="27"/>
      <c r="C48" s="27"/>
      <c r="D48" s="27"/>
      <c r="E48" s="36"/>
      <c r="F48" s="37"/>
    </row>
    <row r="49" spans="1:8" ht="15.75" x14ac:dyDescent="0.25">
      <c r="A49" s="122" t="s">
        <v>108</v>
      </c>
      <c r="B49" s="123"/>
      <c r="C49" s="123"/>
      <c r="D49" s="123"/>
      <c r="E49" s="124"/>
      <c r="G49" s="1" t="s">
        <v>49</v>
      </c>
      <c r="H49" s="1"/>
    </row>
    <row r="50" spans="1:8" ht="15" customHeight="1" x14ac:dyDescent="0.25">
      <c r="A50" s="91" t="s">
        <v>128</v>
      </c>
      <c r="B50" s="90" t="s">
        <v>36</v>
      </c>
      <c r="C50" s="2" t="s">
        <v>161</v>
      </c>
      <c r="D50" s="40">
        <v>146</v>
      </c>
      <c r="E50" s="88">
        <f>D50*D51*(D52/1000)</f>
        <v>26.65157</v>
      </c>
      <c r="F50">
        <v>16</v>
      </c>
      <c r="G50" t="s">
        <v>74</v>
      </c>
    </row>
    <row r="51" spans="1:8" x14ac:dyDescent="0.25">
      <c r="A51" s="92"/>
      <c r="B51" s="90"/>
      <c r="C51" s="2" t="s">
        <v>51</v>
      </c>
      <c r="D51" s="2">
        <v>3.319</v>
      </c>
      <c r="E51" s="88"/>
      <c r="F51">
        <v>2</v>
      </c>
      <c r="G51" t="s">
        <v>100</v>
      </c>
    </row>
    <row r="52" spans="1:8" x14ac:dyDescent="0.25">
      <c r="A52" s="92"/>
      <c r="B52" s="90"/>
      <c r="C52" s="2" t="s">
        <v>50</v>
      </c>
      <c r="D52" s="45">
        <v>55</v>
      </c>
      <c r="E52" s="88"/>
      <c r="F52" s="13" t="s">
        <v>166</v>
      </c>
      <c r="G52" t="s">
        <v>167</v>
      </c>
    </row>
    <row r="53" spans="1:8" x14ac:dyDescent="0.25">
      <c r="A53" s="92"/>
      <c r="B53" s="89" t="s">
        <v>37</v>
      </c>
      <c r="C53" s="2" t="s">
        <v>164</v>
      </c>
      <c r="D53" s="2">
        <v>0.2</v>
      </c>
      <c r="E53" s="88">
        <f>(D53/1000)*(D50/1000)*D52*D54</f>
        <v>0.66167200000000004</v>
      </c>
      <c r="F53">
        <v>5</v>
      </c>
      <c r="G53" t="s">
        <v>43</v>
      </c>
    </row>
    <row r="54" spans="1:8" x14ac:dyDescent="0.25">
      <c r="A54" s="92"/>
      <c r="B54" s="89"/>
      <c r="C54" s="2" t="s">
        <v>42</v>
      </c>
      <c r="D54" s="40">
        <v>412</v>
      </c>
      <c r="E54" s="88"/>
      <c r="F54">
        <v>17</v>
      </c>
      <c r="G54" t="s">
        <v>99</v>
      </c>
    </row>
    <row r="55" spans="1:8" ht="30" x14ac:dyDescent="0.25">
      <c r="A55" s="92"/>
      <c r="B55" s="3" t="s">
        <v>38</v>
      </c>
      <c r="C55" s="11" t="s">
        <v>165</v>
      </c>
      <c r="D55" s="41">
        <v>0</v>
      </c>
      <c r="E55" s="17">
        <f>D55*D52/1000</f>
        <v>0</v>
      </c>
      <c r="F55">
        <v>7</v>
      </c>
      <c r="G55" t="s">
        <v>101</v>
      </c>
    </row>
    <row r="56" spans="1:8" x14ac:dyDescent="0.25">
      <c r="A56" s="92"/>
      <c r="B56" s="2" t="s">
        <v>44</v>
      </c>
      <c r="C56" s="2" t="s">
        <v>165</v>
      </c>
      <c r="D56" s="59">
        <v>0</v>
      </c>
      <c r="E56" s="4">
        <f>D56*D52/1000</f>
        <v>0</v>
      </c>
      <c r="F56">
        <v>15</v>
      </c>
      <c r="G56" t="s">
        <v>102</v>
      </c>
    </row>
    <row r="57" spans="1:8" ht="17.25" x14ac:dyDescent="0.25">
      <c r="A57" s="92"/>
      <c r="B57" s="115" t="s">
        <v>188</v>
      </c>
      <c r="C57" s="2" t="s">
        <v>53</v>
      </c>
      <c r="D57" s="2">
        <v>0.41</v>
      </c>
      <c r="E57" s="112">
        <f>(D58-D57)*D59*(D52/1000)</f>
        <v>38.024799999999992</v>
      </c>
      <c r="F57">
        <v>3</v>
      </c>
      <c r="G57" t="s">
        <v>103</v>
      </c>
    </row>
    <row r="58" spans="1:8" ht="17.25" x14ac:dyDescent="0.25">
      <c r="A58" s="92"/>
      <c r="B58" s="116"/>
      <c r="C58" s="45" t="s">
        <v>122</v>
      </c>
      <c r="D58" s="2">
        <v>2.73</v>
      </c>
      <c r="E58" s="113"/>
      <c r="F58">
        <v>3</v>
      </c>
      <c r="G58" t="s">
        <v>123</v>
      </c>
    </row>
    <row r="59" spans="1:8" x14ac:dyDescent="0.25">
      <c r="A59" s="92"/>
      <c r="B59" s="117"/>
      <c r="C59" s="2" t="s">
        <v>176</v>
      </c>
      <c r="D59" s="2">
        <v>298</v>
      </c>
      <c r="E59" s="114"/>
      <c r="F59">
        <v>8</v>
      </c>
      <c r="G59" t="s">
        <v>104</v>
      </c>
    </row>
    <row r="60" spans="1:8" ht="17.25" x14ac:dyDescent="0.25">
      <c r="A60" s="92"/>
      <c r="B60" s="106" t="s">
        <v>45</v>
      </c>
      <c r="C60" s="47" t="s">
        <v>121</v>
      </c>
      <c r="D60" s="2" t="s">
        <v>54</v>
      </c>
      <c r="E60" s="44">
        <v>0</v>
      </c>
      <c r="G60" t="s">
        <v>156</v>
      </c>
    </row>
    <row r="61" spans="1:8" ht="15" customHeight="1" x14ac:dyDescent="0.25">
      <c r="A61" s="92"/>
      <c r="B61" s="106"/>
      <c r="C61" s="33" t="s">
        <v>109</v>
      </c>
      <c r="D61" s="28"/>
      <c r="E61" s="44">
        <v>0</v>
      </c>
      <c r="F61">
        <v>18</v>
      </c>
      <c r="G61" s="51" t="s">
        <v>135</v>
      </c>
    </row>
    <row r="62" spans="1:8" x14ac:dyDescent="0.25">
      <c r="A62" s="93"/>
      <c r="B62" s="73" t="s">
        <v>129</v>
      </c>
      <c r="C62" s="105"/>
      <c r="D62" s="74"/>
      <c r="E62" s="12">
        <f>E50+E53+E55+E56+E57-E60-E61</f>
        <v>65.338041999999987</v>
      </c>
    </row>
    <row r="63" spans="1:8" ht="15" customHeight="1" x14ac:dyDescent="0.25">
      <c r="A63" s="102" t="s">
        <v>177</v>
      </c>
      <c r="B63" s="25" t="s">
        <v>110</v>
      </c>
      <c r="C63" s="25" t="s">
        <v>112</v>
      </c>
      <c r="D63" s="100">
        <v>30</v>
      </c>
      <c r="E63" s="101"/>
      <c r="F63" s="38">
        <v>19</v>
      </c>
      <c r="G63" s="32" t="s">
        <v>118</v>
      </c>
    </row>
    <row r="64" spans="1:8" ht="15" customHeight="1" x14ac:dyDescent="0.25">
      <c r="A64" s="103"/>
      <c r="B64" s="25" t="s">
        <v>111</v>
      </c>
      <c r="C64" s="25" t="s">
        <v>112</v>
      </c>
      <c r="D64" s="100">
        <v>40</v>
      </c>
      <c r="E64" s="101"/>
      <c r="F64" s="38">
        <v>19</v>
      </c>
      <c r="G64" s="32"/>
    </row>
    <row r="65" spans="1:7" ht="15" customHeight="1" x14ac:dyDescent="0.25">
      <c r="A65" s="103"/>
      <c r="B65" s="50" t="s">
        <v>130</v>
      </c>
      <c r="C65" s="48" t="s">
        <v>131</v>
      </c>
      <c r="D65" s="100">
        <v>35</v>
      </c>
      <c r="E65" s="101"/>
      <c r="F65" s="38"/>
      <c r="G65" s="32"/>
    </row>
    <row r="66" spans="1:7" ht="15" customHeight="1" x14ac:dyDescent="0.25">
      <c r="A66" s="103"/>
      <c r="B66" s="50" t="s">
        <v>139</v>
      </c>
      <c r="C66" s="48" t="s">
        <v>140</v>
      </c>
      <c r="D66" s="131">
        <v>0.82</v>
      </c>
      <c r="E66" s="132"/>
      <c r="F66" s="38"/>
      <c r="G66" s="32" t="s">
        <v>159</v>
      </c>
    </row>
    <row r="67" spans="1:7" ht="15" customHeight="1" x14ac:dyDescent="0.25">
      <c r="A67" s="103"/>
      <c r="B67" s="33" t="s">
        <v>113</v>
      </c>
      <c r="C67" s="49" t="s">
        <v>132</v>
      </c>
      <c r="D67" s="94">
        <f>(D63/D64)*D7</f>
        <v>33.75</v>
      </c>
      <c r="E67" s="95"/>
      <c r="G67" s="32" t="s">
        <v>134</v>
      </c>
    </row>
    <row r="68" spans="1:7" ht="15" customHeight="1" x14ac:dyDescent="0.25">
      <c r="A68" s="103"/>
      <c r="B68" s="31" t="s">
        <v>142</v>
      </c>
      <c r="C68" s="30" t="s">
        <v>114</v>
      </c>
      <c r="D68" s="96">
        <f>D67/D65</f>
        <v>0.9642857142857143</v>
      </c>
      <c r="E68" s="97"/>
      <c r="G68" s="32" t="s">
        <v>133</v>
      </c>
    </row>
    <row r="69" spans="1:7" x14ac:dyDescent="0.25">
      <c r="A69" s="103"/>
      <c r="B69" s="98" t="s">
        <v>143</v>
      </c>
      <c r="C69" s="99"/>
      <c r="D69" s="100">
        <v>2000</v>
      </c>
      <c r="E69" s="101"/>
      <c r="G69" s="32" t="s">
        <v>157</v>
      </c>
    </row>
    <row r="70" spans="1:7" x14ac:dyDescent="0.25">
      <c r="A70" s="103"/>
      <c r="B70" s="98" t="s">
        <v>115</v>
      </c>
      <c r="C70" s="99"/>
      <c r="D70" s="100">
        <v>8000</v>
      </c>
      <c r="E70" s="101"/>
      <c r="G70" s="32" t="s">
        <v>117</v>
      </c>
    </row>
    <row r="71" spans="1:7" x14ac:dyDescent="0.25">
      <c r="A71" s="103"/>
      <c r="B71" s="98" t="s">
        <v>144</v>
      </c>
      <c r="C71" s="99"/>
      <c r="D71" s="100">
        <v>300</v>
      </c>
      <c r="E71" s="101"/>
      <c r="F71" s="9"/>
      <c r="G71" s="32" t="s">
        <v>158</v>
      </c>
    </row>
    <row r="72" spans="1:7" ht="45" x14ac:dyDescent="0.25">
      <c r="A72" s="103"/>
      <c r="B72" s="23" t="s">
        <v>154</v>
      </c>
      <c r="C72" s="34" t="s">
        <v>162</v>
      </c>
      <c r="D72" s="39">
        <v>0</v>
      </c>
      <c r="E72" s="29">
        <f>D72*D68*D52/1000</f>
        <v>0</v>
      </c>
      <c r="G72" s="51" t="s">
        <v>136</v>
      </c>
    </row>
    <row r="73" spans="1:7" ht="31.5" customHeight="1" x14ac:dyDescent="0.25">
      <c r="A73" s="103"/>
      <c r="B73" s="23" t="s">
        <v>116</v>
      </c>
      <c r="C73" s="34" t="s">
        <v>162</v>
      </c>
      <c r="D73" s="39">
        <v>0</v>
      </c>
      <c r="E73" s="29">
        <f>D73*D68*D52/1000</f>
        <v>0</v>
      </c>
      <c r="G73" s="9"/>
    </row>
    <row r="74" spans="1:7" ht="45" x14ac:dyDescent="0.25">
      <c r="A74" s="103"/>
      <c r="B74" s="23" t="s">
        <v>145</v>
      </c>
      <c r="C74" s="34" t="s">
        <v>137</v>
      </c>
      <c r="D74" s="54">
        <v>0.125</v>
      </c>
      <c r="E74" s="29">
        <f>D69*D74*(D67/10)*D52/1000</f>
        <v>46.40625</v>
      </c>
      <c r="F74">
        <v>5</v>
      </c>
      <c r="G74" s="32" t="s">
        <v>152</v>
      </c>
    </row>
    <row r="75" spans="1:7" ht="30" x14ac:dyDescent="0.25">
      <c r="A75" s="103"/>
      <c r="B75" s="23" t="s">
        <v>141</v>
      </c>
      <c r="C75" s="52" t="s">
        <v>189</v>
      </c>
      <c r="D75" s="39">
        <v>0</v>
      </c>
      <c r="E75" s="29">
        <f>D67*10*D75*D52/1000</f>
        <v>0</v>
      </c>
      <c r="G75" s="55" t="s">
        <v>174</v>
      </c>
    </row>
    <row r="76" spans="1:7" ht="45" x14ac:dyDescent="0.25">
      <c r="A76" s="103"/>
      <c r="B76" s="23" t="s">
        <v>138</v>
      </c>
      <c r="C76" s="34" t="s">
        <v>76</v>
      </c>
      <c r="D76" s="39">
        <v>0.01</v>
      </c>
      <c r="E76" s="29">
        <f>D76*D70*(D67/10)*D66*D52/1000</f>
        <v>12.176999999999998</v>
      </c>
      <c r="F76">
        <v>5</v>
      </c>
      <c r="G76" t="s">
        <v>148</v>
      </c>
    </row>
    <row r="77" spans="1:7" ht="45" x14ac:dyDescent="0.25">
      <c r="A77" s="103"/>
      <c r="B77" s="23" t="s">
        <v>155</v>
      </c>
      <c r="C77" s="34" t="s">
        <v>137</v>
      </c>
      <c r="D77" s="53">
        <f>D74</f>
        <v>0.125</v>
      </c>
      <c r="E77" s="29">
        <f>D71*D74*(D67/10)*D52/1000</f>
        <v>6.9609375</v>
      </c>
      <c r="F77">
        <v>5</v>
      </c>
      <c r="G77" s="32" t="s">
        <v>152</v>
      </c>
    </row>
    <row r="78" spans="1:7" x14ac:dyDescent="0.25">
      <c r="A78" s="104"/>
      <c r="B78" s="107" t="s">
        <v>150</v>
      </c>
      <c r="C78" s="108"/>
      <c r="D78" s="109"/>
      <c r="E78" s="35">
        <f>E76+E75+E73+E72+E74+E77</f>
        <v>65.544187499999992</v>
      </c>
      <c r="G78" s="9"/>
    </row>
    <row r="79" spans="1:7" x14ac:dyDescent="0.25">
      <c r="A79" s="121" t="s">
        <v>39</v>
      </c>
      <c r="B79" s="120" t="s">
        <v>46</v>
      </c>
      <c r="C79" s="11" t="s">
        <v>151</v>
      </c>
      <c r="D79" s="42">
        <v>0</v>
      </c>
      <c r="E79" s="118">
        <f>D79*D80</f>
        <v>0</v>
      </c>
      <c r="G79" t="s">
        <v>40</v>
      </c>
    </row>
    <row r="80" spans="1:7" x14ac:dyDescent="0.25">
      <c r="A80" s="121"/>
      <c r="B80" s="120"/>
      <c r="C80" s="2" t="s">
        <v>35</v>
      </c>
      <c r="D80" s="42">
        <v>0</v>
      </c>
      <c r="E80" s="119"/>
    </row>
    <row r="81" spans="1:7" x14ac:dyDescent="0.25">
      <c r="A81" s="121"/>
      <c r="B81" s="120" t="s">
        <v>47</v>
      </c>
      <c r="C81" s="2" t="s">
        <v>48</v>
      </c>
      <c r="D81" s="42">
        <v>0</v>
      </c>
      <c r="E81" s="118">
        <f>D81*D82</f>
        <v>0</v>
      </c>
      <c r="G81" t="s">
        <v>105</v>
      </c>
    </row>
    <row r="82" spans="1:7" x14ac:dyDescent="0.25">
      <c r="A82" s="121"/>
      <c r="B82" s="120"/>
      <c r="C82" s="2" t="s">
        <v>149</v>
      </c>
      <c r="D82" s="42">
        <v>0</v>
      </c>
      <c r="E82" s="119"/>
    </row>
    <row r="83" spans="1:7" x14ac:dyDescent="0.25">
      <c r="A83" s="85" t="s">
        <v>84</v>
      </c>
      <c r="B83" s="86"/>
      <c r="C83" s="86"/>
      <c r="D83" s="87"/>
      <c r="E83" s="44">
        <v>0</v>
      </c>
      <c r="G83" t="s">
        <v>186</v>
      </c>
    </row>
    <row r="84" spans="1:7" x14ac:dyDescent="0.25">
      <c r="A84" s="85" t="s">
        <v>56</v>
      </c>
      <c r="B84" s="86"/>
      <c r="C84" s="86"/>
      <c r="D84" s="87"/>
      <c r="E84" s="44">
        <v>0</v>
      </c>
      <c r="G84" t="s">
        <v>80</v>
      </c>
    </row>
    <row r="85" spans="1:7" x14ac:dyDescent="0.25">
      <c r="A85" s="60" t="s">
        <v>147</v>
      </c>
      <c r="B85" s="60"/>
      <c r="C85" s="60"/>
      <c r="D85" s="60"/>
      <c r="E85" s="44">
        <v>0</v>
      </c>
      <c r="F85" s="13" t="s">
        <v>65</v>
      </c>
      <c r="G85" t="s">
        <v>106</v>
      </c>
    </row>
    <row r="86" spans="1:7" x14ac:dyDescent="0.25">
      <c r="A86" s="64" t="s">
        <v>52</v>
      </c>
      <c r="B86" s="65"/>
      <c r="C86" s="65"/>
      <c r="D86" s="66"/>
      <c r="E86" s="44">
        <v>0</v>
      </c>
      <c r="G86" t="s">
        <v>185</v>
      </c>
    </row>
    <row r="87" spans="1:7" x14ac:dyDescent="0.25">
      <c r="A87" s="64" t="s">
        <v>83</v>
      </c>
      <c r="B87" s="65"/>
      <c r="C87" s="65"/>
      <c r="D87" s="66"/>
      <c r="E87" s="44">
        <v>0</v>
      </c>
      <c r="G87" t="s">
        <v>57</v>
      </c>
    </row>
    <row r="88" spans="1:7" x14ac:dyDescent="0.25">
      <c r="A88" s="62" t="s">
        <v>146</v>
      </c>
      <c r="B88" s="62"/>
      <c r="C88" s="62"/>
      <c r="D88" s="62"/>
      <c r="E88" s="12">
        <f>E62+E78+E79+E81+E83+E84+E85+E86+E87</f>
        <v>130.88222949999999</v>
      </c>
    </row>
    <row r="89" spans="1:7" x14ac:dyDescent="0.25">
      <c r="A89" s="10"/>
      <c r="B89" s="10"/>
      <c r="C89" s="10"/>
      <c r="D89" s="10"/>
      <c r="E89" s="15"/>
    </row>
    <row r="90" spans="1:7" s="16" customFormat="1" x14ac:dyDescent="0.25"/>
    <row r="96" spans="1:7" x14ac:dyDescent="0.25">
      <c r="A96" t="s">
        <v>168</v>
      </c>
    </row>
    <row r="98" spans="1:2" x14ac:dyDescent="0.25">
      <c r="A98" t="s">
        <v>58</v>
      </c>
    </row>
    <row r="99" spans="1:2" x14ac:dyDescent="0.25">
      <c r="A99" t="s">
        <v>59</v>
      </c>
    </row>
    <row r="100" spans="1:2" x14ac:dyDescent="0.25">
      <c r="A100" s="7" t="s">
        <v>60</v>
      </c>
    </row>
    <row r="101" spans="1:2" x14ac:dyDescent="0.25">
      <c r="A101" t="s">
        <v>67</v>
      </c>
    </row>
    <row r="102" spans="1:2" x14ac:dyDescent="0.25">
      <c r="A102" t="s">
        <v>61</v>
      </c>
    </row>
    <row r="103" spans="1:2" x14ac:dyDescent="0.25">
      <c r="A103" t="s">
        <v>62</v>
      </c>
    </row>
    <row r="104" spans="1:2" x14ac:dyDescent="0.25">
      <c r="A104" t="s">
        <v>63</v>
      </c>
    </row>
    <row r="105" spans="1:2" x14ac:dyDescent="0.25">
      <c r="A105" t="s">
        <v>64</v>
      </c>
    </row>
    <row r="106" spans="1:2" x14ac:dyDescent="0.25">
      <c r="A106" t="s">
        <v>66</v>
      </c>
    </row>
    <row r="107" spans="1:2" x14ac:dyDescent="0.25">
      <c r="A107" t="s">
        <v>68</v>
      </c>
    </row>
    <row r="108" spans="1:2" x14ac:dyDescent="0.25">
      <c r="A108" t="s">
        <v>79</v>
      </c>
      <c r="B108" s="9"/>
    </row>
    <row r="109" spans="1:2" x14ac:dyDescent="0.25">
      <c r="A109" t="s">
        <v>77</v>
      </c>
      <c r="B109" s="9"/>
    </row>
    <row r="110" spans="1:2" x14ac:dyDescent="0.25">
      <c r="A110" s="14" t="s">
        <v>69</v>
      </c>
    </row>
    <row r="111" spans="1:2" x14ac:dyDescent="0.25">
      <c r="A111" t="s">
        <v>70</v>
      </c>
    </row>
    <row r="112" spans="1:2" x14ac:dyDescent="0.25">
      <c r="A112" s="14" t="s">
        <v>81</v>
      </c>
      <c r="B112" s="9"/>
    </row>
    <row r="113" spans="1:1" x14ac:dyDescent="0.25">
      <c r="A113" t="s">
        <v>72</v>
      </c>
    </row>
    <row r="114" spans="1:1" x14ac:dyDescent="0.25">
      <c r="A114" s="14" t="s">
        <v>73</v>
      </c>
    </row>
    <row r="115" spans="1:1" x14ac:dyDescent="0.25">
      <c r="A115" t="s">
        <v>75</v>
      </c>
    </row>
    <row r="116" spans="1:1" x14ac:dyDescent="0.25">
      <c r="A116" s="14" t="s">
        <v>90</v>
      </c>
    </row>
    <row r="117" spans="1:1" x14ac:dyDescent="0.25">
      <c r="A117" t="s">
        <v>119</v>
      </c>
    </row>
    <row r="118" spans="1:1" x14ac:dyDescent="0.25">
      <c r="A118" s="14" t="s">
        <v>160</v>
      </c>
    </row>
    <row r="119" spans="1:1" x14ac:dyDescent="0.25">
      <c r="A119" t="s">
        <v>170</v>
      </c>
    </row>
    <row r="120" spans="1:1" x14ac:dyDescent="0.25">
      <c r="A120" s="14" t="s">
        <v>179</v>
      </c>
    </row>
  </sheetData>
  <mergeCells count="81">
    <mergeCell ref="B71:C71"/>
    <mergeCell ref="D71:E71"/>
    <mergeCell ref="D63:E63"/>
    <mergeCell ref="D64:E64"/>
    <mergeCell ref="D65:E65"/>
    <mergeCell ref="D66:E66"/>
    <mergeCell ref="B69:C69"/>
    <mergeCell ref="D69:E69"/>
    <mergeCell ref="A40:D40"/>
    <mergeCell ref="A41:D41"/>
    <mergeCell ref="A42:A46"/>
    <mergeCell ref="B42:B43"/>
    <mergeCell ref="B44:D44"/>
    <mergeCell ref="B45:D45"/>
    <mergeCell ref="E9:E11"/>
    <mergeCell ref="C12:D12"/>
    <mergeCell ref="E12:E14"/>
    <mergeCell ref="C15:D15"/>
    <mergeCell ref="E15:E17"/>
    <mergeCell ref="B78:D78"/>
    <mergeCell ref="E6:E7"/>
    <mergeCell ref="A88:D88"/>
    <mergeCell ref="E57:E59"/>
    <mergeCell ref="B57:B59"/>
    <mergeCell ref="E42:E43"/>
    <mergeCell ref="E81:E82"/>
    <mergeCell ref="B81:B82"/>
    <mergeCell ref="A79:A82"/>
    <mergeCell ref="A85:D85"/>
    <mergeCell ref="A49:E49"/>
    <mergeCell ref="B79:B80"/>
    <mergeCell ref="E79:E80"/>
    <mergeCell ref="B46:D46"/>
    <mergeCell ref="A86:D86"/>
    <mergeCell ref="A47:D47"/>
    <mergeCell ref="B27:D27"/>
    <mergeCell ref="A84:D84"/>
    <mergeCell ref="A87:D87"/>
    <mergeCell ref="E50:E52"/>
    <mergeCell ref="E53:E54"/>
    <mergeCell ref="B53:B54"/>
    <mergeCell ref="B50:B52"/>
    <mergeCell ref="A83:D83"/>
    <mergeCell ref="A50:A62"/>
    <mergeCell ref="D67:E67"/>
    <mergeCell ref="D68:E68"/>
    <mergeCell ref="B70:C70"/>
    <mergeCell ref="D70:E70"/>
    <mergeCell ref="A63:A78"/>
    <mergeCell ref="B62:D62"/>
    <mergeCell ref="B60:B61"/>
    <mergeCell ref="A28:D28"/>
    <mergeCell ref="A29:A39"/>
    <mergeCell ref="B29:B39"/>
    <mergeCell ref="C29:D29"/>
    <mergeCell ref="C30:D30"/>
    <mergeCell ref="C31:D31"/>
    <mergeCell ref="C32:D32"/>
    <mergeCell ref="C33:D33"/>
    <mergeCell ref="C36:D36"/>
    <mergeCell ref="C34:D34"/>
    <mergeCell ref="C35:D35"/>
    <mergeCell ref="C39:D39"/>
    <mergeCell ref="C37:D37"/>
    <mergeCell ref="C38:D38"/>
    <mergeCell ref="A23:A27"/>
    <mergeCell ref="A5:D5"/>
    <mergeCell ref="A6:A22"/>
    <mergeCell ref="B6:B7"/>
    <mergeCell ref="B8:D8"/>
    <mergeCell ref="B22:D22"/>
    <mergeCell ref="C21:D21"/>
    <mergeCell ref="C9:D9"/>
    <mergeCell ref="C18:D18"/>
    <mergeCell ref="C19:D19"/>
    <mergeCell ref="C20:D20"/>
    <mergeCell ref="B9:B21"/>
    <mergeCell ref="B23:D23"/>
    <mergeCell ref="B24:D24"/>
    <mergeCell ref="B25:D25"/>
    <mergeCell ref="B26:D26"/>
  </mergeCells>
  <hyperlinks>
    <hyperlink ref="G75" r:id="rId1"/>
  </hyperlinks>
  <pageMargins left="0.7" right="0.7" top="0.78740157499999996" bottom="0.78740157499999996"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Introduction tool 1</vt:lpstr>
      <vt:lpstr>Calculation tool (1) for farmer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Kezeya</dc:creator>
  <cp:lastModifiedBy>Kezeya</cp:lastModifiedBy>
  <dcterms:created xsi:type="dcterms:W3CDTF">2019-05-02T06:39:46Z</dcterms:created>
  <dcterms:modified xsi:type="dcterms:W3CDTF">2021-05-15T09:34:25Z</dcterms:modified>
</cp:coreProperties>
</file>