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Kezeya\WP3\Task 3.4\D3.4 calculation tools\"/>
    </mc:Choice>
  </mc:AlternateContent>
  <bookViews>
    <workbookView xWindow="0" yWindow="0" windowWidth="20490" windowHeight="9060"/>
  </bookViews>
  <sheets>
    <sheet name="Introduction tool 2" sheetId="7" r:id="rId1"/>
    <sheet name="Toll (2) Field edge-feed trough"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9" i="4" l="1"/>
  <c r="G27" i="4" l="1"/>
  <c r="F60" i="4" l="1"/>
  <c r="F59" i="4"/>
  <c r="F58" i="4"/>
  <c r="F57" i="4"/>
  <c r="F56" i="4"/>
  <c r="F55" i="4"/>
  <c r="F54" i="4"/>
  <c r="G54" i="4" s="1"/>
  <c r="F52" i="4"/>
  <c r="F45" i="4"/>
  <c r="F43" i="4"/>
  <c r="G43" i="4" s="1"/>
  <c r="F41" i="4"/>
  <c r="F39" i="4"/>
  <c r="F37" i="4"/>
  <c r="F35" i="4"/>
  <c r="F33" i="4"/>
  <c r="F29" i="4"/>
  <c r="F27" i="4"/>
  <c r="E23" i="4"/>
  <c r="E24" i="4" s="1"/>
  <c r="E40" i="4" s="1"/>
  <c r="F40" i="4" s="1"/>
  <c r="F15" i="4"/>
  <c r="E14" i="4"/>
  <c r="G62" i="4" s="1"/>
  <c r="G55" i="4" l="1"/>
  <c r="G58" i="4"/>
  <c r="G52" i="4"/>
  <c r="G33" i="4"/>
  <c r="G59" i="4"/>
  <c r="G15" i="4"/>
  <c r="G26" i="4" s="1"/>
  <c r="G49" i="4"/>
  <c r="F50" i="4"/>
  <c r="F61" i="4" s="1"/>
  <c r="G29" i="4"/>
  <c r="G56" i="4"/>
  <c r="G35" i="4"/>
  <c r="G57" i="4"/>
  <c r="G37" i="4"/>
  <c r="G39" i="4"/>
  <c r="G41" i="4"/>
  <c r="G60" i="4"/>
  <c r="G40" i="4"/>
  <c r="G42" i="4" s="1"/>
  <c r="F42" i="4"/>
  <c r="F34" i="4"/>
  <c r="G38" i="4"/>
  <c r="E44" i="4"/>
  <c r="F44" i="4" s="1"/>
  <c r="G45" i="4"/>
  <c r="F24" i="4"/>
  <c r="G24" i="4" s="1"/>
  <c r="G32" i="4"/>
  <c r="G48" i="4"/>
  <c r="F25" i="4"/>
  <c r="G25" i="4" s="1"/>
  <c r="F31" i="4"/>
  <c r="G31" i="4" s="1"/>
  <c r="G50" i="4" l="1"/>
  <c r="G61" i="4" s="1"/>
  <c r="G34" i="4"/>
  <c r="G36" i="4" s="1"/>
  <c r="F36" i="4"/>
  <c r="G44" i="4"/>
  <c r="G46" i="4" s="1"/>
  <c r="F46" i="4"/>
  <c r="F26" i="4"/>
  <c r="G47" i="4" l="1"/>
  <c r="G63" i="4" s="1"/>
  <c r="F47" i="4"/>
  <c r="F63" i="4" s="1"/>
</calcChain>
</file>

<file path=xl/sharedStrings.xml><?xml version="1.0" encoding="utf-8"?>
<sst xmlns="http://schemas.openxmlformats.org/spreadsheetml/2006/main" count="137" uniqueCount="101">
  <si>
    <t>(LWK Niedersachsen, 2016)</t>
  </si>
  <si>
    <t>Sources</t>
  </si>
  <si>
    <t>This approach tries to explain this price difference (91 €/t) with feeding purpose</t>
  </si>
  <si>
    <t>Detailed calculation from harvest to finished compound feed for internal use of legumes.</t>
  </si>
  <si>
    <t>Processing costs</t>
  </si>
  <si>
    <t>Synthetic amino acid</t>
  </si>
  <si>
    <t>Total processing costs</t>
  </si>
  <si>
    <t>Iso-Leucine</t>
  </si>
  <si>
    <t>Methionine</t>
  </si>
  <si>
    <t xml:space="preserve">Leucine </t>
  </si>
  <si>
    <t>Variable Kosten (€/a)</t>
  </si>
  <si>
    <t>KTBL, Betriebsplanung Landwirtschaft 2016/17. Seite 45</t>
  </si>
  <si>
    <t>Inklusiv Diesel.</t>
  </si>
  <si>
    <t>Detailed calculation from legume harvesting to finished compound feed in the on-farm processing of legumes.</t>
  </si>
  <si>
    <t>Possible costs</t>
  </si>
  <si>
    <t>Comments and descriptions</t>
  </si>
  <si>
    <t>Production data</t>
  </si>
  <si>
    <t>Cultivated area (ha)</t>
  </si>
  <si>
    <t>Production (t)</t>
  </si>
  <si>
    <t>Transactions costs</t>
  </si>
  <si>
    <t>Transport costs</t>
  </si>
  <si>
    <t>Personal costs</t>
  </si>
  <si>
    <t>Time spent (hours)</t>
  </si>
  <si>
    <t>Salary (€/Std.)</t>
  </si>
  <si>
    <t>Annual operating range of the tractor (h/a)</t>
  </si>
  <si>
    <t>Technical supervision (€/a)</t>
  </si>
  <si>
    <t>Car_liability insurance (€/a)</t>
  </si>
  <si>
    <t>Interest costs (€/a)</t>
  </si>
  <si>
    <t>Depreciation (€/a)</t>
  </si>
  <si>
    <t>Total costs</t>
  </si>
  <si>
    <t>Cost/time used (€/h) {Tug}</t>
  </si>
  <si>
    <t>Costs €/driving Km {LKW/Spedition}</t>
  </si>
  <si>
    <t>Total</t>
  </si>
  <si>
    <t>Organisation costs</t>
  </si>
  <si>
    <t>estimated</t>
  </si>
  <si>
    <t>Storage and retrival</t>
  </si>
  <si>
    <t>Electricity consumption (KWh) for 50t</t>
  </si>
  <si>
    <t>Electricity costs (€/KWh)</t>
  </si>
  <si>
    <t>Storage costs</t>
  </si>
  <si>
    <t>Cost per month (€/t)</t>
  </si>
  <si>
    <t>from an expert (KS)</t>
  </si>
  <si>
    <t>Duration (in month)</t>
  </si>
  <si>
    <t>Cleaning costs</t>
  </si>
  <si>
    <t>Time spent (h) für 50t</t>
  </si>
  <si>
    <t>Electricity consumption (KWh)/t</t>
  </si>
  <si>
    <t>Cost/time used (€/h) {tractor}</t>
  </si>
  <si>
    <t>Grinding and mixing costs</t>
  </si>
  <si>
    <t>Labour requirement for 50t</t>
  </si>
  <si>
    <t>Price (€/kg)</t>
  </si>
  <si>
    <t>Lysine</t>
  </si>
  <si>
    <t>quantity (kg) for 50t field beans</t>
  </si>
  <si>
    <t>Amino acid complex</t>
  </si>
  <si>
    <t>Knowledge and information costs</t>
  </si>
  <si>
    <t>Documentation costs</t>
  </si>
  <si>
    <t>Other costs</t>
  </si>
  <si>
    <t>Sum of all costs</t>
  </si>
  <si>
    <t>Transport costs from storage to processing site</t>
  </si>
  <si>
    <t>Transport costs from processing site to the feed silo</t>
  </si>
  <si>
    <t>Total transaction costs</t>
  </si>
  <si>
    <t xml:space="preserve">Monitoring costs </t>
  </si>
  <si>
    <t xml:space="preserve">Electricity costs (€/t)
</t>
  </si>
  <si>
    <t>Preserving cost (conserve stuff)</t>
  </si>
  <si>
    <t>Value in €/t</t>
  </si>
  <si>
    <t>Fixed and variable machine costs (€/t)</t>
  </si>
  <si>
    <t>Drying (100 %)</t>
  </si>
  <si>
    <t>Fixed and variable machine costs (€/h)</t>
  </si>
  <si>
    <t>Fixed machine costs</t>
  </si>
  <si>
    <t>Hourly wage</t>
  </si>
  <si>
    <t>The boxes marked in green should be checked and possibly adjusted by the user.</t>
  </si>
  <si>
    <t>from a farm in NRW (2019)</t>
  </si>
  <si>
    <t>This exemplary calculation is based on farm level data in NRW/Germany</t>
  </si>
  <si>
    <t>Yield (t/ha)</t>
  </si>
  <si>
    <t>Last update: 14.05.2021</t>
  </si>
  <si>
    <t>Organisational effort before and during the transport; that means telephone calls, instructions,...</t>
  </si>
  <si>
    <t>Electricity costs. Here 9kW per hour, so 9Kwhx0,25€ = 2,25 Euro per 15 tons/hour = 0,15€/ton.</t>
  </si>
  <si>
    <t>These storage costs are from cereals</t>
  </si>
  <si>
    <t>According to KTBL (Faustzahlen für die Landwirtschaft, 2009), the total costs (€/t.a) for mobile silo = 10 to 11 and high silo =16 to 18 for wheat.</t>
  </si>
  <si>
    <t>If the compound feed facility is not close to the warehouse. Furthermore, this is important for the general scheme when transferring to the scheme for calculation at the compound feed manufacturers.</t>
  </si>
  <si>
    <t>The farm's second station is only 1km from the mill. This versus the higher postal costs, however, as 1 hour per 2T total feed/week is transported over and stored there in a feed silo with the help of the tractor.</t>
  </si>
  <si>
    <t>Depending on the state of the art (fully automatic or with manpower requirement). Here 4 €/ton fixed costs for relatively new control technology/mill.</t>
  </si>
  <si>
    <t>Electricity price assumed: 0.25€/kWh</t>
  </si>
  <si>
    <t>Including cleaning and storage ventilation</t>
  </si>
  <si>
    <t>estimatied</t>
  </si>
  <si>
    <t>Complex of different amino acids</t>
  </si>
  <si>
    <t>Enquiry at other farms, professional consultations, ... this should serve to minimise the risks</t>
  </si>
  <si>
    <t xml:space="preserve">Written storage of all information on the finished compound feed: proportions of feed components and synthetic amino acids, origins of the individual components, moisture content ... </t>
  </si>
  <si>
    <t>This could include the outsourcing costs, otherwise part of these costs are included in processing costs</t>
  </si>
  <si>
    <t>Possible by long storage</t>
  </si>
  <si>
    <t>Surveillance costs</t>
  </si>
  <si>
    <t>Time spent (hours) for 50t faba beans</t>
  </si>
  <si>
    <t>Value (€/50t)</t>
  </si>
  <si>
    <r>
      <rPr>
        <b/>
        <sz val="11"/>
        <color theme="1"/>
        <rFont val="Calibri"/>
        <family val="2"/>
        <scheme val="minor"/>
      </rPr>
      <t>Contacts</t>
    </r>
    <r>
      <rPr>
        <sz val="11"/>
        <color theme="1"/>
        <rFont val="Calibri"/>
        <family val="2"/>
        <scheme val="minor"/>
      </rPr>
      <t>: Bruno Kezeya (</t>
    </r>
    <r>
      <rPr>
        <sz val="11"/>
        <color rgb="FF00B0F0"/>
        <rFont val="Calibri"/>
        <family val="2"/>
        <scheme val="minor"/>
      </rPr>
      <t>kezeya.bruno@fh-swf.de</t>
    </r>
    <r>
      <rPr>
        <sz val="11"/>
        <color theme="1"/>
        <rFont val="Calibri"/>
        <family val="2"/>
        <scheme val="minor"/>
      </rPr>
      <t>) and Marcus Mergenthaler (</t>
    </r>
    <r>
      <rPr>
        <sz val="11"/>
        <color rgb="FF00B0F0"/>
        <rFont val="Calibri"/>
        <family val="2"/>
        <scheme val="minor"/>
      </rPr>
      <t>mergenthaler.marcus@fh-swf.de</t>
    </r>
    <r>
      <rPr>
        <sz val="11"/>
        <color theme="1"/>
        <rFont val="Calibri"/>
        <family val="2"/>
        <scheme val="minor"/>
      </rPr>
      <t>)</t>
    </r>
  </si>
  <si>
    <r>
      <rPr>
        <b/>
        <sz val="11"/>
        <color theme="1"/>
        <rFont val="Calibri"/>
        <family val="2"/>
        <scheme val="minor"/>
      </rPr>
      <t>Contacts:</t>
    </r>
    <r>
      <rPr>
        <sz val="11"/>
        <color theme="1"/>
        <rFont val="Calibri"/>
        <family val="2"/>
        <scheme val="minor"/>
      </rPr>
      <t xml:space="preserve"> Bruno Kezeya (</t>
    </r>
    <r>
      <rPr>
        <sz val="11"/>
        <color rgb="FF00B0F0"/>
        <rFont val="Calibri"/>
        <family val="2"/>
        <scheme val="minor"/>
      </rPr>
      <t>kezeya.bruno@fh-swf.de</t>
    </r>
    <r>
      <rPr>
        <sz val="11"/>
        <color theme="1"/>
        <rFont val="Calibri"/>
        <family val="2"/>
        <scheme val="minor"/>
      </rPr>
      <t>) and Marcus Mergenthaler (</t>
    </r>
    <r>
      <rPr>
        <sz val="11"/>
        <color rgb="FF00B0F0"/>
        <rFont val="Calibri"/>
        <family val="2"/>
        <scheme val="minor"/>
      </rPr>
      <t>mergenthaler.marcus@fh-swf.de</t>
    </r>
    <r>
      <rPr>
        <sz val="11"/>
        <color theme="1"/>
        <rFont val="Calibri"/>
        <family val="2"/>
        <scheme val="minor"/>
      </rPr>
      <t>)</t>
    </r>
  </si>
  <si>
    <t xml:space="preserve">Deliverable D3.4
Calculation tool for farmers (Tool 2)
</t>
  </si>
  <si>
    <r>
      <rPr>
        <b/>
        <sz val="11"/>
        <color theme="1"/>
        <rFont val="Calibri"/>
        <family val="2"/>
        <scheme val="minor"/>
      </rPr>
      <t>Methods:</t>
    </r>
    <r>
      <rPr>
        <sz val="11"/>
        <color theme="1"/>
        <rFont val="Calibri"/>
        <family val="2"/>
        <scheme val="minor"/>
      </rPr>
      <t xml:space="preserve"> For the method, a desk research was undertaken to explore the existing tools. Then the prototype for the tool was designed. </t>
    </r>
    <r>
      <rPr>
        <sz val="11"/>
        <rFont val="Calibri"/>
        <family val="2"/>
        <scheme val="minor"/>
      </rPr>
      <t>Based on the literature and farm level data t</t>
    </r>
    <r>
      <rPr>
        <sz val="11"/>
        <color theme="1"/>
        <rFont val="Calibri"/>
        <family val="2"/>
        <scheme val="minor"/>
      </rPr>
      <t xml:space="preserve">he tool was exemplified with some recommended data. In the second step, this tool was presented and discussed with the stakeholders in order to validate this work. </t>
    </r>
  </si>
  <si>
    <r>
      <rPr>
        <b/>
        <sz val="11"/>
        <color theme="1"/>
        <rFont val="Calibri"/>
        <family val="2"/>
        <scheme val="minor"/>
      </rPr>
      <t xml:space="preserve">Results: </t>
    </r>
    <r>
      <rPr>
        <sz val="11"/>
        <color theme="1"/>
        <rFont val="Calibri"/>
        <family val="2"/>
        <scheme val="minor"/>
      </rPr>
      <t>This tool might be helpful in the second step, after the production. The focus here is on the use for feed. This will be used to make the decision if the harvested grain legumes will be sold on the market or used on farm. In the previous studies (KEZEYA SEPNGANG ET AL., 2018), it was investigated that the feed value (pig feeding) was higher than the producer price, with a difference of 91 €/t. This tool tries to explain this difference by detailing the transaction costs and processing costs from the harvest to the feed trough.</t>
    </r>
  </si>
  <si>
    <t>For faba beans, a difference of 91 €/t between the fodder value on the farm and the market price was observed (calculation from the average from 2007 to 2018) (Source: Kezeya Sepngang B., Stute I., Stauss W., Schäfer B.-C., Mergenthaler M. (2018): Möglichkeiten zur Bildung von verwertungsorientierten Preisindikatoren für Futtererbsen und Acker-bohnen im Vergleich zur veröffentlichten Marktpreisberichterstattung. Berichte über Landwirtschaft 96(3).)</t>
  </si>
  <si>
    <t>This scheme can be used crop- and farm- specific for individual support.</t>
  </si>
  <si>
    <t>Drying 100 %. This depends on the harvest weather (dry, partially dry or rainy).</t>
  </si>
  <si>
    <r>
      <rPr>
        <b/>
        <sz val="11"/>
        <color theme="1"/>
        <rFont val="Calibri"/>
        <family val="2"/>
        <scheme val="minor"/>
      </rPr>
      <t>Goals:</t>
    </r>
    <r>
      <rPr>
        <sz val="11"/>
        <color theme="1"/>
        <rFont val="Calibri"/>
        <family val="2"/>
        <scheme val="minor"/>
      </rPr>
      <t xml:space="preserve"> This tool might help the farmers to answer the following question: should I use it or sell it on the market? To this end, this tool detailed the transaction costs and processing costs in case of farm internal use.</t>
    </r>
  </si>
  <si>
    <r>
      <rPr>
        <b/>
        <sz val="11"/>
        <color theme="1"/>
        <rFont val="Calibri"/>
        <family val="2"/>
        <scheme val="minor"/>
      </rPr>
      <t>Structure:</t>
    </r>
    <r>
      <rPr>
        <sz val="11"/>
        <color theme="1"/>
        <rFont val="Calibri"/>
        <family val="2"/>
        <scheme val="minor"/>
      </rPr>
      <t xml:space="preserve"> This prototype is built in a way that it can be adapted to specific contexts. Users can modify, adapt or complete the data depending on their context.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</si>
</sst>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_-* #,##0.00\ _€_-;\-* #,##0.00\ _€_-;_-* &quot;-&quot;??\ _€_-;_-@_-"/>
    <numFmt numFmtId="165" formatCode="#,##0.00\ &quot;€&quot;"/>
  </numFmts>
  <fonts count="11" x14ac:knownFonts="1">
    <font>
      <sz val="11"/>
      <color theme="1"/>
      <name val="Calibri"/>
      <family val="2"/>
      <scheme val="minor"/>
    </font>
    <font>
      <b/>
      <sz val="11"/>
      <color theme="1"/>
      <name val="Calibri"/>
      <family val="2"/>
      <scheme val="minor"/>
    </font>
    <font>
      <sz val="11"/>
      <name val="Calibri"/>
      <family val="2"/>
      <scheme val="minor"/>
    </font>
    <font>
      <sz val="9"/>
      <color theme="1"/>
      <name val="Verdana"/>
      <family val="2"/>
    </font>
    <font>
      <sz val="11"/>
      <color rgb="FF0070C0"/>
      <name val="Calibri"/>
      <family val="2"/>
      <scheme val="minor"/>
    </font>
    <font>
      <sz val="11"/>
      <color theme="1"/>
      <name val="Calibri"/>
      <family val="2"/>
      <scheme val="minor"/>
    </font>
    <font>
      <b/>
      <sz val="11"/>
      <name val="Calibri"/>
      <family val="2"/>
      <scheme val="minor"/>
    </font>
    <font>
      <b/>
      <sz val="14"/>
      <color theme="1"/>
      <name val="Calibri"/>
      <family val="2"/>
      <scheme val="minor"/>
    </font>
    <font>
      <sz val="11"/>
      <color rgb="FF00B0F0"/>
      <name val="Calibri"/>
      <family val="2"/>
      <scheme val="minor"/>
    </font>
    <font>
      <b/>
      <sz val="14"/>
      <name val="Calibri"/>
      <family val="2"/>
      <scheme val="minor"/>
    </font>
    <font>
      <b/>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2">
    <xf numFmtId="0" fontId="0" fillId="0" borderId="0"/>
    <xf numFmtId="44" fontId="5" fillId="0" borderId="0" applyFont="0" applyFill="0" applyBorder="0" applyAlignment="0" applyProtection="0"/>
  </cellStyleXfs>
  <cellXfs count="126">
    <xf numFmtId="0" fontId="0" fillId="0" borderId="0" xfId="0"/>
    <xf numFmtId="0" fontId="1" fillId="0" borderId="0" xfId="0" applyFont="1"/>
    <xf numFmtId="0" fontId="3" fillId="0" borderId="0" xfId="0" applyFont="1" applyAlignment="1">
      <alignment vertical="center"/>
    </xf>
    <xf numFmtId="0" fontId="3" fillId="0" borderId="0" xfId="0" applyFont="1"/>
    <xf numFmtId="0" fontId="4" fillId="0" borderId="0" xfId="0" applyFont="1"/>
    <xf numFmtId="44" fontId="0" fillId="0" borderId="1" xfId="1" applyFont="1" applyBorder="1"/>
    <xf numFmtId="0" fontId="1" fillId="0" borderId="0" xfId="0" applyFont="1" applyBorder="1" applyAlignment="1"/>
    <xf numFmtId="165" fontId="0" fillId="0" borderId="0" xfId="0" applyNumberFormat="1"/>
    <xf numFmtId="165" fontId="1" fillId="0" borderId="1" xfId="0" applyNumberFormat="1" applyFont="1" applyBorder="1"/>
    <xf numFmtId="165" fontId="0" fillId="0" borderId="1" xfId="0" applyNumberFormat="1" applyBorder="1"/>
    <xf numFmtId="165" fontId="0" fillId="0" borderId="1" xfId="0" applyNumberFormat="1" applyFont="1" applyBorder="1"/>
    <xf numFmtId="165" fontId="1" fillId="0" borderId="1" xfId="0" applyNumberFormat="1" applyFont="1" applyBorder="1" applyAlignment="1"/>
    <xf numFmtId="165" fontId="0" fillId="0" borderId="1" xfId="0" applyNumberFormat="1" applyFont="1" applyBorder="1" applyAlignment="1"/>
    <xf numFmtId="165" fontId="0" fillId="0" borderId="2" xfId="0" applyNumberFormat="1" applyBorder="1"/>
    <xf numFmtId="0" fontId="0" fillId="0" borderId="0" xfId="0" applyFont="1" applyBorder="1" applyAlignment="1"/>
    <xf numFmtId="0" fontId="0" fillId="0" borderId="0" xfId="0" applyFill="1"/>
    <xf numFmtId="0" fontId="1" fillId="0" borderId="2" xfId="0" applyFont="1" applyBorder="1" applyAlignment="1">
      <alignment horizontal="left"/>
    </xf>
    <xf numFmtId="0" fontId="1" fillId="0" borderId="7" xfId="0" applyFont="1" applyBorder="1" applyAlignment="1">
      <alignment horizontal="left"/>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7" fillId="0" borderId="0" xfId="0" applyFont="1" applyAlignment="1">
      <alignment vertical="center"/>
    </xf>
    <xf numFmtId="0" fontId="2" fillId="0" borderId="0" xfId="0" applyFont="1"/>
    <xf numFmtId="0" fontId="2" fillId="0" borderId="2" xfId="0" applyFont="1" applyBorder="1" applyAlignment="1">
      <alignment vertical="center"/>
    </xf>
    <xf numFmtId="0" fontId="0" fillId="3" borderId="0" xfId="0" applyFill="1"/>
    <xf numFmtId="0" fontId="2" fillId="0" borderId="1" xfId="0" applyFont="1" applyBorder="1" applyAlignment="1">
      <alignment horizontal="left" vertical="center" wrapText="1"/>
    </xf>
    <xf numFmtId="165" fontId="0" fillId="0" borderId="1" xfId="1" applyNumberFormat="1" applyFont="1" applyBorder="1"/>
    <xf numFmtId="0" fontId="6" fillId="0" borderId="1" xfId="0" applyFont="1" applyBorder="1" applyAlignment="1">
      <alignment horizontal="center" vertical="center"/>
    </xf>
    <xf numFmtId="0" fontId="6" fillId="3" borderId="1" xfId="0" applyFont="1" applyFill="1" applyBorder="1" applyAlignment="1">
      <alignment horizontal="center" vertical="center"/>
    </xf>
    <xf numFmtId="0" fontId="2" fillId="0" borderId="2" xfId="0" applyFont="1" applyBorder="1" applyAlignment="1">
      <alignment horizontal="right"/>
    </xf>
    <xf numFmtId="0" fontId="6" fillId="3" borderId="1" xfId="0" applyFont="1" applyFill="1" applyBorder="1" applyAlignment="1">
      <alignment wrapText="1"/>
    </xf>
    <xf numFmtId="0" fontId="2" fillId="0" borderId="2" xfId="0" applyFont="1" applyBorder="1" applyAlignment="1">
      <alignment horizontal="right" wrapText="1"/>
    </xf>
    <xf numFmtId="0" fontId="6" fillId="3" borderId="2" xfId="0" applyFont="1" applyFill="1" applyBorder="1" applyAlignment="1">
      <alignment wrapText="1"/>
    </xf>
    <xf numFmtId="0" fontId="2" fillId="0" borderId="12" xfId="0" applyFont="1" applyBorder="1" applyAlignment="1">
      <alignment horizontal="right" wrapText="1"/>
    </xf>
    <xf numFmtId="0" fontId="2" fillId="0" borderId="12" xfId="0" applyFont="1" applyFill="1" applyBorder="1" applyAlignment="1">
      <alignment horizontal="right" vertical="center"/>
    </xf>
    <xf numFmtId="0" fontId="2" fillId="3" borderId="1" xfId="0" applyFont="1" applyFill="1" applyBorder="1"/>
    <xf numFmtId="0" fontId="2" fillId="0" borderId="12" xfId="0" applyFont="1" applyFill="1" applyBorder="1" applyAlignment="1">
      <alignment horizontal="right" vertical="center" wrapText="1"/>
    </xf>
    <xf numFmtId="0" fontId="2" fillId="3" borderId="1" xfId="0" applyFont="1" applyFill="1" applyBorder="1" applyAlignment="1">
      <alignment wrapText="1"/>
    </xf>
    <xf numFmtId="0" fontId="6" fillId="0" borderId="12" xfId="0" applyFont="1" applyFill="1" applyBorder="1" applyAlignment="1">
      <alignment horizontal="right" vertical="center" wrapText="1"/>
    </xf>
    <xf numFmtId="0" fontId="2" fillId="0" borderId="1" xfId="0" applyFont="1" applyBorder="1" applyAlignment="1">
      <alignment wrapText="1"/>
    </xf>
    <xf numFmtId="0" fontId="6" fillId="0" borderId="1" xfId="0" applyFont="1" applyBorder="1" applyAlignment="1">
      <alignment wrapText="1"/>
    </xf>
    <xf numFmtId="0" fontId="2" fillId="0" borderId="1" xfId="0" applyFont="1" applyBorder="1" applyAlignment="1">
      <alignment horizontal="right" wrapText="1"/>
    </xf>
    <xf numFmtId="164" fontId="2" fillId="3" borderId="1" xfId="0" applyNumberFormat="1" applyFont="1" applyFill="1" applyBorder="1"/>
    <xf numFmtId="0" fontId="6" fillId="0" borderId="1" xfId="0" applyFont="1" applyBorder="1" applyAlignment="1">
      <alignment vertical="center"/>
    </xf>
    <xf numFmtId="2" fontId="2" fillId="3" borderId="2" xfId="0" applyNumberFormat="1" applyFont="1" applyFill="1" applyBorder="1" applyAlignment="1">
      <alignment wrapText="1"/>
    </xf>
    <xf numFmtId="0" fontId="2" fillId="3" borderId="1" xfId="0" applyFont="1" applyFill="1" applyBorder="1" applyAlignment="1"/>
    <xf numFmtId="0" fontId="6" fillId="3" borderId="1" xfId="0" applyFont="1" applyFill="1" applyBorder="1" applyAlignment="1"/>
    <xf numFmtId="0" fontId="2" fillId="3" borderId="0" xfId="0" applyFont="1" applyFill="1"/>
    <xf numFmtId="0" fontId="2" fillId="0" borderId="1" xfId="0" applyFont="1" applyBorder="1" applyAlignment="1">
      <alignment horizontal="right"/>
    </xf>
    <xf numFmtId="0" fontId="2" fillId="0" borderId="1" xfId="0" applyFont="1" applyFill="1" applyBorder="1" applyAlignment="1">
      <alignment horizontal="right" vertical="center" wrapText="1"/>
    </xf>
    <xf numFmtId="0" fontId="6" fillId="0" borderId="2" xfId="0" applyFont="1" applyBorder="1" applyAlignment="1"/>
    <xf numFmtId="0" fontId="6" fillId="0" borderId="7" xfId="0" applyFont="1" applyBorder="1" applyAlignment="1"/>
    <xf numFmtId="0" fontId="2" fillId="0" borderId="2" xfId="0" applyFont="1" applyBorder="1" applyAlignment="1">
      <alignment wrapText="1"/>
    </xf>
    <xf numFmtId="0" fontId="2" fillId="3" borderId="2" xfId="0" applyFont="1" applyFill="1" applyBorder="1" applyAlignment="1"/>
    <xf numFmtId="0" fontId="6" fillId="3" borderId="4" xfId="0" applyFont="1" applyFill="1" applyBorder="1"/>
    <xf numFmtId="0" fontId="6" fillId="3" borderId="1" xfId="0" applyFont="1" applyFill="1" applyBorder="1"/>
    <xf numFmtId="0" fontId="2" fillId="0" borderId="2" xfId="0" applyFont="1" applyFill="1" applyBorder="1" applyAlignment="1">
      <alignment horizontal="left"/>
    </xf>
    <xf numFmtId="0" fontId="2" fillId="0" borderId="1" xfId="0" applyFont="1" applyBorder="1" applyAlignment="1">
      <alignment horizontal="left"/>
    </xf>
    <xf numFmtId="0" fontId="2" fillId="2" borderId="1" xfId="0" applyFont="1" applyFill="1" applyBorder="1" applyAlignment="1"/>
    <xf numFmtId="0" fontId="6" fillId="3" borderId="1" xfId="0" applyFont="1" applyFill="1" applyBorder="1" applyAlignment="1">
      <alignment vertical="center" wrapText="1"/>
    </xf>
    <xf numFmtId="0" fontId="6" fillId="0" borderId="6" xfId="0" applyFont="1" applyBorder="1" applyAlignment="1">
      <alignment vertical="center"/>
    </xf>
    <xf numFmtId="0" fontId="6" fillId="0" borderId="6" xfId="0" applyFont="1" applyBorder="1" applyAlignment="1">
      <alignment vertical="center" wrapText="1"/>
    </xf>
    <xf numFmtId="0" fontId="2" fillId="0" borderId="11" xfId="0" applyFont="1" applyBorder="1" applyAlignment="1">
      <alignment horizontal="left"/>
    </xf>
    <xf numFmtId="0" fontId="2" fillId="3" borderId="5" xfId="0" applyFont="1" applyFill="1" applyBorder="1" applyAlignment="1"/>
    <xf numFmtId="0" fontId="6" fillId="0" borderId="13" xfId="0" applyFont="1" applyBorder="1" applyAlignment="1">
      <alignment vertical="center"/>
    </xf>
    <xf numFmtId="0" fontId="6" fillId="0" borderId="14" xfId="0" applyFont="1" applyBorder="1" applyAlignment="1">
      <alignment vertical="center" wrapText="1"/>
    </xf>
    <xf numFmtId="0" fontId="2" fillId="0" borderId="2" xfId="0" applyFont="1" applyBorder="1" applyAlignment="1">
      <alignment horizontal="left"/>
    </xf>
    <xf numFmtId="165" fontId="6" fillId="0" borderId="1" xfId="0" applyNumberFormat="1" applyFont="1" applyBorder="1" applyAlignment="1">
      <alignment horizontal="center" vertical="center"/>
    </xf>
    <xf numFmtId="0" fontId="0" fillId="0" borderId="0" xfId="0" applyAlignment="1">
      <alignment wrapText="1"/>
    </xf>
    <xf numFmtId="0" fontId="10" fillId="0" borderId="0" xfId="0" applyFont="1" applyAlignment="1">
      <alignment horizontal="center" wrapText="1"/>
    </xf>
    <xf numFmtId="0" fontId="6" fillId="0" borderId="1" xfId="0" applyFont="1" applyBorder="1" applyAlignment="1">
      <alignment horizontal="left"/>
    </xf>
    <xf numFmtId="165" fontId="1" fillId="0" borderId="13" xfId="0" applyNumberFormat="1" applyFont="1" applyBorder="1" applyAlignment="1">
      <alignment horizontal="center" vertical="center"/>
    </xf>
    <xf numFmtId="165" fontId="1" fillId="0" borderId="8" xfId="0" applyNumberFormat="1" applyFont="1" applyBorder="1" applyAlignment="1">
      <alignment horizontal="center" vertical="center"/>
    </xf>
    <xf numFmtId="165" fontId="1" fillId="0" borderId="12" xfId="0" applyNumberFormat="1" applyFont="1" applyBorder="1" applyAlignment="1">
      <alignment horizontal="center" vertical="center"/>
    </xf>
    <xf numFmtId="165" fontId="1" fillId="0" borderId="9" xfId="0" applyNumberFormat="1" applyFont="1" applyBorder="1" applyAlignment="1">
      <alignment horizontal="center" vertical="center"/>
    </xf>
    <xf numFmtId="165" fontId="1" fillId="0" borderId="11" xfId="0" applyNumberFormat="1" applyFont="1" applyBorder="1" applyAlignment="1">
      <alignment horizontal="center" vertical="center"/>
    </xf>
    <xf numFmtId="165" fontId="1" fillId="0" borderId="10" xfId="0" applyNumberFormat="1" applyFont="1" applyBorder="1" applyAlignment="1">
      <alignment horizontal="center" vertical="center"/>
    </xf>
    <xf numFmtId="165" fontId="0" fillId="0" borderId="13" xfId="0" applyNumberFormat="1" applyBorder="1" applyAlignment="1">
      <alignment horizontal="center"/>
    </xf>
    <xf numFmtId="165" fontId="0" fillId="0" borderId="8" xfId="0" applyNumberFormat="1" applyBorder="1" applyAlignment="1">
      <alignment horizontal="center"/>
    </xf>
    <xf numFmtId="165" fontId="0" fillId="0" borderId="12" xfId="0" applyNumberFormat="1" applyBorder="1" applyAlignment="1">
      <alignment horizontal="center"/>
    </xf>
    <xf numFmtId="165" fontId="0" fillId="0" borderId="9" xfId="0" applyNumberFormat="1" applyBorder="1" applyAlignment="1">
      <alignment horizontal="center"/>
    </xf>
    <xf numFmtId="165" fontId="0" fillId="0" borderId="11" xfId="0" applyNumberFormat="1" applyBorder="1" applyAlignment="1">
      <alignment horizontal="center"/>
    </xf>
    <xf numFmtId="165" fontId="0" fillId="0" borderId="10" xfId="0" applyNumberFormat="1" applyBorder="1" applyAlignment="1">
      <alignment horizontal="center"/>
    </xf>
    <xf numFmtId="0" fontId="6" fillId="0" borderId="1" xfId="0" applyFont="1" applyBorder="1" applyAlignment="1">
      <alignment horizontal="left" vertical="center" wrapText="1"/>
    </xf>
    <xf numFmtId="0" fontId="1" fillId="0" borderId="1" xfId="0" applyFont="1" applyBorder="1" applyAlignment="1">
      <alignment horizontal="center" vertical="center"/>
    </xf>
    <xf numFmtId="0" fontId="9" fillId="0" borderId="8" xfId="0" applyFont="1" applyBorder="1" applyAlignment="1">
      <alignment horizontal="center" vertical="center" textRotation="90" wrapText="1"/>
    </xf>
    <xf numFmtId="0" fontId="9" fillId="0" borderId="9" xfId="0" applyFont="1" applyBorder="1" applyAlignment="1">
      <alignment horizontal="center" vertical="center" textRotation="90" wrapText="1"/>
    </xf>
    <xf numFmtId="0" fontId="9" fillId="0" borderId="10" xfId="0" applyFont="1" applyBorder="1" applyAlignment="1">
      <alignment horizontal="center" vertical="center" textRotation="90"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6" fillId="0" borderId="2" xfId="0" applyFont="1" applyBorder="1" applyAlignment="1">
      <alignment horizontal="left"/>
    </xf>
    <xf numFmtId="0" fontId="6" fillId="0" borderId="7" xfId="0" applyFont="1" applyBorder="1" applyAlignment="1">
      <alignment horizontal="left"/>
    </xf>
    <xf numFmtId="0" fontId="2" fillId="0" borderId="2" xfId="0" applyFont="1" applyBorder="1" applyAlignment="1">
      <alignment horizontal="right"/>
    </xf>
    <xf numFmtId="0" fontId="2" fillId="0" borderId="3" xfId="0" applyFont="1" applyBorder="1" applyAlignment="1">
      <alignment horizontal="right"/>
    </xf>
    <xf numFmtId="0" fontId="2" fillId="0" borderId="13" xfId="0" applyFont="1" applyBorder="1" applyAlignment="1">
      <alignment horizontal="right"/>
    </xf>
    <xf numFmtId="0" fontId="2" fillId="0" borderId="8" xfId="0" applyFont="1" applyBorder="1" applyAlignment="1">
      <alignment horizontal="right"/>
    </xf>
    <xf numFmtId="0" fontId="6" fillId="0" borderId="13" xfId="0" applyFont="1" applyBorder="1" applyAlignment="1">
      <alignment horizontal="left"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0" fontId="2" fillId="2" borderId="2" xfId="0" applyFont="1" applyFill="1" applyBorder="1" applyAlignment="1">
      <alignment horizontal="right"/>
    </xf>
    <xf numFmtId="0" fontId="2" fillId="2" borderId="3" xfId="0" applyFont="1" applyFill="1" applyBorder="1" applyAlignment="1">
      <alignment horizontal="right"/>
    </xf>
    <xf numFmtId="0" fontId="2" fillId="0" borderId="13" xfId="0" applyFont="1" applyBorder="1" applyAlignment="1">
      <alignment horizontal="left" vertical="center" wrapText="1"/>
    </xf>
    <xf numFmtId="0" fontId="2" fillId="0" borderId="11" xfId="0" applyFont="1" applyBorder="1" applyAlignment="1">
      <alignment horizontal="left" vertical="center" wrapText="1"/>
    </xf>
    <xf numFmtId="0" fontId="6" fillId="0" borderId="3" xfId="0" applyFont="1" applyBorder="1" applyAlignment="1">
      <alignment horizontal="left"/>
    </xf>
    <xf numFmtId="0" fontId="6" fillId="2" borderId="4"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0" borderId="4" xfId="0" applyFont="1" applyBorder="1" applyAlignment="1">
      <alignment horizontal="left" vertical="center"/>
    </xf>
    <xf numFmtId="0" fontId="6" fillId="0" borderId="6" xfId="0" applyFont="1" applyBorder="1" applyAlignment="1">
      <alignment horizontal="left" vertical="center"/>
    </xf>
    <xf numFmtId="0" fontId="6" fillId="0" borderId="5" xfId="0" applyFont="1" applyBorder="1" applyAlignment="1">
      <alignment horizontal="left" vertical="center"/>
    </xf>
    <xf numFmtId="165" fontId="0" fillId="0" borderId="4" xfId="0" applyNumberFormat="1" applyBorder="1" applyAlignment="1">
      <alignment horizontal="center" vertical="center"/>
    </xf>
    <xf numFmtId="165" fontId="0" fillId="0" borderId="5" xfId="0" applyNumberForma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cellXfs>
  <cellStyles count="2">
    <cellStyle name="Standard" xfId="0" builtinId="0"/>
    <cellStyle name="Währung" xfId="1" builtinId="4"/>
  </cellStyles>
  <dxfs count="0"/>
  <tableStyles count="0" defaultTableStyle="TableStyleMedium2" defaultPivotStyle="PivotStyleLight16"/>
  <colors>
    <mruColors>
      <color rgb="FFEE1712"/>
      <color rgb="FFB83E47"/>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2371725</xdr:colOff>
      <xdr:row>1</xdr:row>
      <xdr:rowOff>9525</xdr:rowOff>
    </xdr:from>
    <xdr:to>
      <xdr:col>0</xdr:col>
      <xdr:colOff>4438650</xdr:colOff>
      <xdr:row>1</xdr:row>
      <xdr:rowOff>1381125</xdr:rowOff>
    </xdr:to>
    <xdr:pic>
      <xdr:nvPicPr>
        <xdr:cNvPr id="2" name="Imag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71725" y="238125"/>
          <a:ext cx="2066925" cy="1371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65</xdr:row>
      <xdr:rowOff>123825</xdr:rowOff>
    </xdr:from>
    <xdr:to>
      <xdr:col>1</xdr:col>
      <xdr:colOff>514350</xdr:colOff>
      <xdr:row>68</xdr:row>
      <xdr:rowOff>171450</xdr:rowOff>
    </xdr:to>
    <xdr:pic>
      <xdr:nvPicPr>
        <xdr:cNvPr id="6" name="Image 3">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12496800"/>
          <a:ext cx="895350" cy="619125"/>
        </a:xfrm>
        <a:prstGeom prst="rect">
          <a:avLst/>
        </a:prstGeom>
      </xdr:spPr>
    </xdr:pic>
    <xdr:clientData/>
  </xdr:twoCellAnchor>
  <xdr:twoCellAnchor editAs="oneCell">
    <xdr:from>
      <xdr:col>1</xdr:col>
      <xdr:colOff>725632</xdr:colOff>
      <xdr:row>65</xdr:row>
      <xdr:rowOff>28575</xdr:rowOff>
    </xdr:from>
    <xdr:to>
      <xdr:col>2</xdr:col>
      <xdr:colOff>1182535</xdr:colOff>
      <xdr:row>69</xdr:row>
      <xdr:rowOff>9525</xdr:rowOff>
    </xdr:to>
    <xdr:pic>
      <xdr:nvPicPr>
        <xdr:cNvPr id="7" name="Picture 2">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1106632" y="13406870"/>
          <a:ext cx="1963585" cy="74295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workbookViewId="0">
      <selection activeCell="D6" sqref="D6"/>
    </sheetView>
  </sheetViews>
  <sheetFormatPr baseColWidth="10" defaultRowHeight="15" x14ac:dyDescent="0.25"/>
  <cols>
    <col min="1" max="1" width="101.140625" customWidth="1"/>
  </cols>
  <sheetData>
    <row r="1" spans="1:1" ht="18" customHeight="1" x14ac:dyDescent="0.25"/>
    <row r="2" spans="1:1" ht="198.75" customHeight="1" x14ac:dyDescent="0.35">
      <c r="A2" s="68" t="s">
        <v>93</v>
      </c>
    </row>
    <row r="3" spans="1:1" ht="39.75" customHeight="1" x14ac:dyDescent="0.25">
      <c r="A3" s="67" t="s">
        <v>99</v>
      </c>
    </row>
    <row r="4" spans="1:1" ht="39.75" customHeight="1" x14ac:dyDescent="0.25">
      <c r="A4" s="67" t="s">
        <v>100</v>
      </c>
    </row>
    <row r="5" spans="1:1" ht="69.75" customHeight="1" x14ac:dyDescent="0.25">
      <c r="A5" s="67" t="s">
        <v>94</v>
      </c>
    </row>
    <row r="6" spans="1:1" ht="87" customHeight="1" x14ac:dyDescent="0.25">
      <c r="A6" s="67" t="s">
        <v>95</v>
      </c>
    </row>
    <row r="7" spans="1:1" ht="26.25" customHeight="1" x14ac:dyDescent="0.25">
      <c r="A7" s="67" t="s">
        <v>92</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zoomScale="90" zoomScaleNormal="90" workbookViewId="0">
      <selection activeCell="M15" sqref="M15"/>
    </sheetView>
  </sheetViews>
  <sheetFormatPr baseColWidth="10" defaultRowHeight="15" x14ac:dyDescent="0.25"/>
  <cols>
    <col min="1" max="1" width="5.7109375" customWidth="1"/>
    <col min="2" max="3" width="22.42578125" customWidth="1"/>
    <col min="4" max="4" width="28.85546875" customWidth="1"/>
    <col min="5" max="5" width="16.28515625" customWidth="1"/>
    <col min="6" max="7" width="15.7109375" style="7" customWidth="1"/>
    <col min="8" max="8" width="28.28515625" customWidth="1"/>
  </cols>
  <sheetData>
    <row r="1" spans="1:9" x14ac:dyDescent="0.25">
      <c r="A1" t="s">
        <v>72</v>
      </c>
      <c r="C1" s="23" t="s">
        <v>68</v>
      </c>
      <c r="F1"/>
      <c r="G1"/>
    </row>
    <row r="4" spans="1:9" ht="18.75" x14ac:dyDescent="0.25">
      <c r="B4" s="20" t="s">
        <v>3</v>
      </c>
    </row>
    <row r="5" spans="1:9" x14ac:dyDescent="0.25">
      <c r="B5" t="s">
        <v>96</v>
      </c>
    </row>
    <row r="6" spans="1:9" x14ac:dyDescent="0.25">
      <c r="B6" t="s">
        <v>2</v>
      </c>
    </row>
    <row r="7" spans="1:9" x14ac:dyDescent="0.25">
      <c r="B7" t="s">
        <v>70</v>
      </c>
    </row>
    <row r="8" spans="1:9" x14ac:dyDescent="0.25">
      <c r="B8" t="s">
        <v>97</v>
      </c>
    </row>
    <row r="10" spans="1:9" ht="18.75" x14ac:dyDescent="0.25">
      <c r="A10" s="20" t="s">
        <v>13</v>
      </c>
    </row>
    <row r="11" spans="1:9" x14ac:dyDescent="0.25">
      <c r="A11" s="83" t="s">
        <v>14</v>
      </c>
      <c r="B11" s="83"/>
      <c r="C11" s="83"/>
      <c r="D11" s="83"/>
      <c r="E11" s="83"/>
      <c r="F11" s="66" t="s">
        <v>90</v>
      </c>
      <c r="G11" s="8" t="s">
        <v>62</v>
      </c>
      <c r="H11" s="1" t="s">
        <v>1</v>
      </c>
      <c r="I11" s="1" t="s">
        <v>15</v>
      </c>
    </row>
    <row r="12" spans="1:9" x14ac:dyDescent="0.25">
      <c r="A12" s="115" t="s">
        <v>16</v>
      </c>
      <c r="B12" s="115"/>
      <c r="C12" s="116"/>
      <c r="D12" s="26" t="s">
        <v>17</v>
      </c>
      <c r="E12" s="27">
        <v>10</v>
      </c>
      <c r="F12" s="70"/>
      <c r="G12" s="71"/>
      <c r="H12" s="1"/>
      <c r="I12" s="1"/>
    </row>
    <row r="13" spans="1:9" x14ac:dyDescent="0.25">
      <c r="A13" s="115"/>
      <c r="B13" s="115"/>
      <c r="C13" s="116"/>
      <c r="D13" s="26" t="s">
        <v>71</v>
      </c>
      <c r="E13" s="27">
        <v>5</v>
      </c>
      <c r="F13" s="72"/>
      <c r="G13" s="73"/>
      <c r="H13" s="1"/>
      <c r="I13" s="1"/>
    </row>
    <row r="14" spans="1:9" x14ac:dyDescent="0.25">
      <c r="A14" s="117"/>
      <c r="B14" s="117"/>
      <c r="C14" s="118"/>
      <c r="D14" s="26" t="s">
        <v>18</v>
      </c>
      <c r="E14" s="27">
        <f>E12*E13</f>
        <v>50</v>
      </c>
      <c r="F14" s="74"/>
      <c r="G14" s="75"/>
      <c r="H14" s="1"/>
      <c r="I14" s="1"/>
    </row>
    <row r="15" spans="1:9" x14ac:dyDescent="0.25">
      <c r="A15" s="84" t="s">
        <v>19</v>
      </c>
      <c r="B15" s="110" t="s">
        <v>20</v>
      </c>
      <c r="C15" s="119" t="s">
        <v>21</v>
      </c>
      <c r="D15" s="28" t="s">
        <v>22</v>
      </c>
      <c r="E15" s="29">
        <v>2</v>
      </c>
      <c r="F15" s="113">
        <f>E15*E16</f>
        <v>35</v>
      </c>
      <c r="G15" s="113">
        <f>F15/E14</f>
        <v>0.7</v>
      </c>
      <c r="H15" t="s">
        <v>69</v>
      </c>
    </row>
    <row r="16" spans="1:9" x14ac:dyDescent="0.25">
      <c r="A16" s="85"/>
      <c r="B16" s="111"/>
      <c r="C16" s="120"/>
      <c r="D16" s="30" t="s">
        <v>23</v>
      </c>
      <c r="E16" s="31">
        <v>17.5</v>
      </c>
      <c r="F16" s="114"/>
      <c r="G16" s="114"/>
    </row>
    <row r="17" spans="1:9" ht="30" x14ac:dyDescent="0.25">
      <c r="A17" s="85"/>
      <c r="B17" s="111"/>
      <c r="C17" s="121" t="s">
        <v>63</v>
      </c>
      <c r="D17" s="32" t="s">
        <v>24</v>
      </c>
      <c r="E17" s="29">
        <v>500</v>
      </c>
      <c r="F17" s="76"/>
      <c r="G17" s="77"/>
    </row>
    <row r="18" spans="1:9" ht="15" customHeight="1" x14ac:dyDescent="0.25">
      <c r="A18" s="85"/>
      <c r="B18" s="111"/>
      <c r="C18" s="122"/>
      <c r="D18" s="33" t="s">
        <v>25</v>
      </c>
      <c r="E18" s="34">
        <v>27</v>
      </c>
      <c r="F18" s="78"/>
      <c r="G18" s="79"/>
      <c r="H18" t="s">
        <v>11</v>
      </c>
    </row>
    <row r="19" spans="1:9" x14ac:dyDescent="0.25">
      <c r="A19" s="85"/>
      <c r="B19" s="111"/>
      <c r="C19" s="122"/>
      <c r="D19" s="35" t="s">
        <v>26</v>
      </c>
      <c r="E19" s="36">
        <v>605</v>
      </c>
      <c r="F19" s="78"/>
      <c r="G19" s="79"/>
      <c r="H19" t="s">
        <v>11</v>
      </c>
    </row>
    <row r="20" spans="1:9" x14ac:dyDescent="0.25">
      <c r="A20" s="85"/>
      <c r="B20" s="111"/>
      <c r="C20" s="122"/>
      <c r="D20" s="35" t="s">
        <v>27</v>
      </c>
      <c r="E20" s="36">
        <v>1372</v>
      </c>
      <c r="F20" s="78"/>
      <c r="G20" s="79"/>
      <c r="H20" t="s">
        <v>11</v>
      </c>
    </row>
    <row r="21" spans="1:9" x14ac:dyDescent="0.25">
      <c r="A21" s="85"/>
      <c r="B21" s="111"/>
      <c r="C21" s="122"/>
      <c r="D21" s="35" t="s">
        <v>28</v>
      </c>
      <c r="E21" s="36">
        <v>4044</v>
      </c>
      <c r="F21" s="78"/>
      <c r="G21" s="79"/>
      <c r="H21" t="s">
        <v>11</v>
      </c>
    </row>
    <row r="22" spans="1:9" x14ac:dyDescent="0.25">
      <c r="A22" s="85"/>
      <c r="B22" s="111"/>
      <c r="C22" s="122"/>
      <c r="D22" s="35" t="s">
        <v>10</v>
      </c>
      <c r="E22" s="36">
        <v>7045</v>
      </c>
      <c r="F22" s="78"/>
      <c r="G22" s="79"/>
      <c r="H22" t="s">
        <v>11</v>
      </c>
      <c r="I22" t="s">
        <v>12</v>
      </c>
    </row>
    <row r="23" spans="1:9" x14ac:dyDescent="0.25">
      <c r="A23" s="85"/>
      <c r="B23" s="111"/>
      <c r="C23" s="122"/>
      <c r="D23" s="37" t="s">
        <v>29</v>
      </c>
      <c r="E23" s="38">
        <f>E18+E19+E20+E21+E22</f>
        <v>13093</v>
      </c>
      <c r="F23" s="80"/>
      <c r="G23" s="81"/>
      <c r="H23" t="s">
        <v>11</v>
      </c>
    </row>
    <row r="24" spans="1:9" x14ac:dyDescent="0.25">
      <c r="A24" s="85"/>
      <c r="B24" s="111"/>
      <c r="C24" s="122"/>
      <c r="D24" s="35" t="s">
        <v>30</v>
      </c>
      <c r="E24" s="39">
        <f>E23/E17</f>
        <v>26.186</v>
      </c>
      <c r="F24" s="7">
        <f>E24*E15</f>
        <v>52.372</v>
      </c>
      <c r="G24" s="5">
        <f>F24/E14</f>
        <v>1.0474399999999999</v>
      </c>
      <c r="H24" t="s">
        <v>11</v>
      </c>
    </row>
    <row r="25" spans="1:9" ht="30" x14ac:dyDescent="0.25">
      <c r="A25" s="85"/>
      <c r="B25" s="111"/>
      <c r="C25" s="123"/>
      <c r="D25" s="40" t="s">
        <v>31</v>
      </c>
      <c r="E25" s="41">
        <v>0</v>
      </c>
      <c r="F25" s="9">
        <f>E25*E14</f>
        <v>0</v>
      </c>
      <c r="G25" s="5">
        <f>F25/E14</f>
        <v>0</v>
      </c>
    </row>
    <row r="26" spans="1:9" x14ac:dyDescent="0.25">
      <c r="A26" s="85"/>
      <c r="B26" s="112"/>
      <c r="C26" s="93" t="s">
        <v>32</v>
      </c>
      <c r="D26" s="94"/>
      <c r="E26" s="106"/>
      <c r="F26" s="10">
        <f>F15+F24+F25</f>
        <v>87.372</v>
      </c>
      <c r="G26" s="25">
        <f>G15+G24+G25</f>
        <v>1.7474399999999999</v>
      </c>
    </row>
    <row r="27" spans="1:9" x14ac:dyDescent="0.25">
      <c r="A27" s="85"/>
      <c r="B27" s="42" t="s">
        <v>33</v>
      </c>
      <c r="C27" s="95" t="s">
        <v>22</v>
      </c>
      <c r="D27" s="96"/>
      <c r="E27" s="43">
        <v>1</v>
      </c>
      <c r="F27" s="9">
        <f>E27*E16</f>
        <v>17.5</v>
      </c>
      <c r="G27" s="5">
        <f>F27/E14</f>
        <v>0.35</v>
      </c>
      <c r="H27" t="s">
        <v>82</v>
      </c>
      <c r="I27" t="s">
        <v>73</v>
      </c>
    </row>
    <row r="28" spans="1:9" x14ac:dyDescent="0.25">
      <c r="A28" s="85"/>
      <c r="B28" s="124" t="s">
        <v>35</v>
      </c>
      <c r="C28" s="95" t="s">
        <v>36</v>
      </c>
      <c r="D28" s="96"/>
      <c r="E28" s="44">
        <v>30</v>
      </c>
      <c r="F28" s="11"/>
      <c r="G28" s="5"/>
      <c r="H28" t="s">
        <v>69</v>
      </c>
      <c r="I28" t="s">
        <v>74</v>
      </c>
    </row>
    <row r="29" spans="1:9" x14ac:dyDescent="0.25">
      <c r="A29" s="85"/>
      <c r="B29" s="125"/>
      <c r="C29" s="95" t="s">
        <v>37</v>
      </c>
      <c r="D29" s="96"/>
      <c r="E29" s="45">
        <v>0.25</v>
      </c>
      <c r="F29" s="12">
        <f>E28*E29</f>
        <v>7.5</v>
      </c>
      <c r="G29" s="5">
        <f>F29/E14</f>
        <v>0.15</v>
      </c>
    </row>
    <row r="30" spans="1:9" x14ac:dyDescent="0.25">
      <c r="A30" s="85"/>
      <c r="B30" s="110" t="s">
        <v>38</v>
      </c>
      <c r="C30" s="95" t="s">
        <v>39</v>
      </c>
      <c r="D30" s="96"/>
      <c r="E30" s="44">
        <v>1.5</v>
      </c>
      <c r="F30" s="13"/>
      <c r="G30" s="5"/>
      <c r="H30" t="s">
        <v>40</v>
      </c>
      <c r="I30" t="s">
        <v>75</v>
      </c>
    </row>
    <row r="31" spans="1:9" x14ac:dyDescent="0.25">
      <c r="A31" s="85"/>
      <c r="B31" s="112"/>
      <c r="C31" s="95" t="s">
        <v>41</v>
      </c>
      <c r="D31" s="96"/>
      <c r="E31" s="46">
        <v>6</v>
      </c>
      <c r="F31" s="9">
        <f>E30*E31*E14</f>
        <v>450</v>
      </c>
      <c r="G31" s="5">
        <f>F31/E14</f>
        <v>9</v>
      </c>
      <c r="I31" t="s">
        <v>76</v>
      </c>
    </row>
    <row r="32" spans="1:9" x14ac:dyDescent="0.25">
      <c r="A32" s="85"/>
      <c r="B32" s="69" t="s">
        <v>64</v>
      </c>
      <c r="C32" s="69"/>
      <c r="D32" s="69"/>
      <c r="E32" s="69"/>
      <c r="F32" s="12">
        <v>328.5</v>
      </c>
      <c r="G32" s="5">
        <f>F32/E14</f>
        <v>6.57</v>
      </c>
      <c r="H32" s="21" t="s">
        <v>0</v>
      </c>
      <c r="I32" t="s">
        <v>98</v>
      </c>
    </row>
    <row r="33" spans="1:9" x14ac:dyDescent="0.25">
      <c r="A33" s="85"/>
      <c r="B33" s="110" t="s">
        <v>42</v>
      </c>
      <c r="C33" s="95" t="s">
        <v>43</v>
      </c>
      <c r="D33" s="96"/>
      <c r="E33" s="41">
        <v>0</v>
      </c>
      <c r="F33" s="5">
        <f>E33*E16</f>
        <v>0</v>
      </c>
      <c r="G33" s="5">
        <f>F33/E14</f>
        <v>0</v>
      </c>
      <c r="H33" s="4"/>
    </row>
    <row r="34" spans="1:9" x14ac:dyDescent="0.25">
      <c r="A34" s="85"/>
      <c r="B34" s="111"/>
      <c r="C34" s="95" t="s">
        <v>44</v>
      </c>
      <c r="D34" s="96"/>
      <c r="E34" s="41">
        <v>0</v>
      </c>
      <c r="F34" s="5">
        <f>E34*E29*E14</f>
        <v>0</v>
      </c>
      <c r="G34" s="5">
        <f>F34/E14</f>
        <v>0</v>
      </c>
      <c r="H34" s="4"/>
    </row>
    <row r="35" spans="1:9" x14ac:dyDescent="0.25">
      <c r="A35" s="85"/>
      <c r="B35" s="111"/>
      <c r="C35" s="95" t="s">
        <v>65</v>
      </c>
      <c r="D35" s="96"/>
      <c r="E35" s="41">
        <v>0</v>
      </c>
      <c r="F35" s="5">
        <f>E35*E33</f>
        <v>0</v>
      </c>
      <c r="G35" s="5">
        <f>F35/E14</f>
        <v>0</v>
      </c>
      <c r="H35" s="4"/>
    </row>
    <row r="36" spans="1:9" x14ac:dyDescent="0.25">
      <c r="A36" s="85"/>
      <c r="B36" s="112"/>
      <c r="C36" s="93" t="s">
        <v>32</v>
      </c>
      <c r="D36" s="94"/>
      <c r="E36" s="106"/>
      <c r="F36" s="5">
        <f>F33+F34+F35</f>
        <v>0</v>
      </c>
      <c r="G36" s="5">
        <f>G33+G34+G35</f>
        <v>0</v>
      </c>
      <c r="H36" s="4"/>
    </row>
    <row r="37" spans="1:9" x14ac:dyDescent="0.25">
      <c r="A37" s="85"/>
      <c r="B37" s="69" t="s">
        <v>59</v>
      </c>
      <c r="C37" s="69"/>
      <c r="D37" s="47" t="s">
        <v>22</v>
      </c>
      <c r="E37" s="41">
        <v>0</v>
      </c>
      <c r="F37" s="5">
        <f>E37*E16</f>
        <v>0</v>
      </c>
      <c r="G37" s="5">
        <f>F37/E14</f>
        <v>0</v>
      </c>
      <c r="H37" s="4"/>
      <c r="I37" t="s">
        <v>88</v>
      </c>
    </row>
    <row r="38" spans="1:9" x14ac:dyDescent="0.25">
      <c r="A38" s="85"/>
      <c r="B38" s="93" t="s">
        <v>61</v>
      </c>
      <c r="C38" s="94"/>
      <c r="D38" s="94"/>
      <c r="E38" s="106"/>
      <c r="F38" s="5">
        <v>0</v>
      </c>
      <c r="G38" s="5">
        <f>F38/E14</f>
        <v>0</v>
      </c>
      <c r="H38" s="4"/>
      <c r="I38" t="s">
        <v>87</v>
      </c>
    </row>
    <row r="39" spans="1:9" x14ac:dyDescent="0.25">
      <c r="A39" s="85"/>
      <c r="B39" s="87" t="s">
        <v>56</v>
      </c>
      <c r="C39" s="22" t="s">
        <v>21</v>
      </c>
      <c r="D39" s="28" t="s">
        <v>22</v>
      </c>
      <c r="E39" s="41">
        <v>0</v>
      </c>
      <c r="F39" s="5">
        <f>E39*E16</f>
        <v>0</v>
      </c>
      <c r="G39" s="5">
        <f>F39/E14</f>
        <v>0</v>
      </c>
      <c r="H39" s="4"/>
      <c r="I39" t="s">
        <v>86</v>
      </c>
    </row>
    <row r="40" spans="1:9" x14ac:dyDescent="0.25">
      <c r="A40" s="85"/>
      <c r="B40" s="88"/>
      <c r="C40" s="104" t="s">
        <v>63</v>
      </c>
      <c r="D40" s="48" t="s">
        <v>30</v>
      </c>
      <c r="E40" s="38">
        <f>E24</f>
        <v>26.186</v>
      </c>
      <c r="F40" s="5">
        <f>E40*E39</f>
        <v>0</v>
      </c>
      <c r="G40" s="5">
        <f>F40/E14</f>
        <v>0</v>
      </c>
      <c r="H40" s="4"/>
      <c r="I40" t="s">
        <v>77</v>
      </c>
    </row>
    <row r="41" spans="1:9" ht="30" x14ac:dyDescent="0.25">
      <c r="A41" s="85"/>
      <c r="B41" s="88"/>
      <c r="C41" s="105"/>
      <c r="D41" s="40" t="s">
        <v>31</v>
      </c>
      <c r="E41" s="41">
        <v>0</v>
      </c>
      <c r="F41" s="5">
        <f>E41*E39</f>
        <v>0</v>
      </c>
      <c r="G41" s="5">
        <f>F41/E14</f>
        <v>0</v>
      </c>
      <c r="H41" s="4"/>
    </row>
    <row r="42" spans="1:9" x14ac:dyDescent="0.25">
      <c r="A42" s="85"/>
      <c r="B42" s="89"/>
      <c r="C42" s="93" t="s">
        <v>32</v>
      </c>
      <c r="D42" s="94"/>
      <c r="E42" s="106"/>
      <c r="F42" s="5">
        <f>F39+F40+F41</f>
        <v>0</v>
      </c>
      <c r="G42" s="5">
        <f>G39+G40+G41</f>
        <v>0</v>
      </c>
      <c r="H42" s="4"/>
    </row>
    <row r="43" spans="1:9" ht="15" customHeight="1" x14ac:dyDescent="0.25">
      <c r="A43" s="85"/>
      <c r="B43" s="107" t="s">
        <v>57</v>
      </c>
      <c r="C43" s="22" t="s">
        <v>21</v>
      </c>
      <c r="D43" s="30" t="s">
        <v>89</v>
      </c>
      <c r="E43" s="36">
        <v>25</v>
      </c>
      <c r="F43" s="5">
        <f>E43*E16</f>
        <v>437.5</v>
      </c>
      <c r="G43" s="5">
        <f>F43/E14</f>
        <v>8.75</v>
      </c>
      <c r="H43" t="s">
        <v>69</v>
      </c>
      <c r="I43" t="s">
        <v>78</v>
      </c>
    </row>
    <row r="44" spans="1:9" x14ac:dyDescent="0.25">
      <c r="A44" s="85"/>
      <c r="B44" s="108"/>
      <c r="C44" s="104" t="s">
        <v>63</v>
      </c>
      <c r="D44" s="48" t="s">
        <v>45</v>
      </c>
      <c r="E44" s="38">
        <f>E24</f>
        <v>26.186</v>
      </c>
      <c r="F44" s="5">
        <f>E44*E43</f>
        <v>654.65</v>
      </c>
      <c r="G44" s="5">
        <f>F44/E14</f>
        <v>13.093</v>
      </c>
      <c r="H44" t="s">
        <v>69</v>
      </c>
    </row>
    <row r="45" spans="1:9" ht="30" x14ac:dyDescent="0.25">
      <c r="A45" s="85"/>
      <c r="B45" s="108"/>
      <c r="C45" s="105"/>
      <c r="D45" s="40" t="s">
        <v>31</v>
      </c>
      <c r="E45" s="41">
        <v>0</v>
      </c>
      <c r="F45" s="5">
        <f>E45*E43</f>
        <v>0</v>
      </c>
      <c r="G45" s="5">
        <f>F45/E14</f>
        <v>0</v>
      </c>
      <c r="H45" s="4"/>
    </row>
    <row r="46" spans="1:9" x14ac:dyDescent="0.25">
      <c r="A46" s="85"/>
      <c r="B46" s="109"/>
      <c r="C46" s="93" t="s">
        <v>32</v>
      </c>
      <c r="D46" s="94"/>
      <c r="E46" s="106"/>
      <c r="F46" s="5">
        <f>F43+F44+F45</f>
        <v>1092.1500000000001</v>
      </c>
      <c r="G46" s="5">
        <f>G43+G44+G45</f>
        <v>21.843</v>
      </c>
      <c r="H46" s="4"/>
    </row>
    <row r="47" spans="1:9" x14ac:dyDescent="0.25">
      <c r="A47" s="86"/>
      <c r="B47" s="49" t="s">
        <v>58</v>
      </c>
      <c r="C47" s="50"/>
      <c r="D47" s="50"/>
      <c r="E47" s="50"/>
      <c r="F47" s="5">
        <f>F26+F27+F29+F31+F32+F36+F37+F38+F42+F46</f>
        <v>1983.0219999999999</v>
      </c>
      <c r="G47" s="5">
        <f>G26+G27+G29+G31+G32+G37+G38+G42+G46</f>
        <v>39.660439999999994</v>
      </c>
    </row>
    <row r="48" spans="1:9" ht="14.25" customHeight="1" x14ac:dyDescent="0.25">
      <c r="A48" s="84" t="s">
        <v>4</v>
      </c>
      <c r="B48" s="87" t="s">
        <v>46</v>
      </c>
      <c r="C48" s="90" t="s">
        <v>66</v>
      </c>
      <c r="D48" s="91"/>
      <c r="E48" s="92"/>
      <c r="F48" s="5">
        <v>200</v>
      </c>
      <c r="G48" s="5">
        <f>F48/E14</f>
        <v>4</v>
      </c>
      <c r="H48" t="s">
        <v>69</v>
      </c>
      <c r="I48" t="s">
        <v>79</v>
      </c>
    </row>
    <row r="49" spans="1:9" ht="30" x14ac:dyDescent="0.25">
      <c r="A49" s="85"/>
      <c r="B49" s="88"/>
      <c r="C49" s="51" t="s">
        <v>60</v>
      </c>
      <c r="D49" s="30" t="s">
        <v>89</v>
      </c>
      <c r="E49" s="52">
        <v>400</v>
      </c>
      <c r="F49" s="5">
        <f>E49*E29</f>
        <v>100</v>
      </c>
      <c r="G49" s="5">
        <f>F49/E14</f>
        <v>2</v>
      </c>
      <c r="H49" t="s">
        <v>69</v>
      </c>
      <c r="I49" s="3" t="s">
        <v>80</v>
      </c>
    </row>
    <row r="50" spans="1:9" x14ac:dyDescent="0.25">
      <c r="A50" s="85"/>
      <c r="B50" s="89"/>
      <c r="C50" s="93" t="s">
        <v>32</v>
      </c>
      <c r="D50" s="94"/>
      <c r="E50" s="94"/>
      <c r="F50" s="5">
        <f>F48+F49</f>
        <v>300</v>
      </c>
      <c r="G50" s="5">
        <f>G48+G49</f>
        <v>6</v>
      </c>
    </row>
    <row r="51" spans="1:9" x14ac:dyDescent="0.25">
      <c r="A51" s="85"/>
      <c r="B51" s="82" t="s">
        <v>21</v>
      </c>
      <c r="C51" s="95" t="s">
        <v>47</v>
      </c>
      <c r="D51" s="96"/>
      <c r="E51" s="34">
        <v>2</v>
      </c>
      <c r="F51" s="5"/>
      <c r="G51" s="5"/>
      <c r="H51" t="s">
        <v>69</v>
      </c>
      <c r="I51" t="s">
        <v>81</v>
      </c>
    </row>
    <row r="52" spans="1:9" x14ac:dyDescent="0.25">
      <c r="A52" s="85"/>
      <c r="B52" s="82"/>
      <c r="C52" s="97" t="s">
        <v>67</v>
      </c>
      <c r="D52" s="98"/>
      <c r="E52" s="53">
        <v>17.5</v>
      </c>
      <c r="F52" s="5">
        <f>E51*E52</f>
        <v>35</v>
      </c>
      <c r="G52" s="5">
        <f>F52/E14</f>
        <v>0.7</v>
      </c>
      <c r="H52" t="s">
        <v>69</v>
      </c>
    </row>
    <row r="53" spans="1:9" x14ac:dyDescent="0.25">
      <c r="A53" s="85"/>
      <c r="B53" s="99" t="s">
        <v>5</v>
      </c>
      <c r="C53" s="102" t="s">
        <v>48</v>
      </c>
      <c r="D53" s="103"/>
      <c r="E53" s="54">
        <v>25</v>
      </c>
      <c r="F53" s="5"/>
      <c r="G53" s="5"/>
    </row>
    <row r="54" spans="1:9" s="15" customFormat="1" x14ac:dyDescent="0.25">
      <c r="A54" s="85"/>
      <c r="B54" s="100"/>
      <c r="C54" s="55" t="s">
        <v>49</v>
      </c>
      <c r="D54" s="56" t="s">
        <v>50</v>
      </c>
      <c r="E54" s="41">
        <v>0</v>
      </c>
      <c r="F54" s="5">
        <f>E54*E53</f>
        <v>0</v>
      </c>
      <c r="G54" s="5">
        <f>F54/E14</f>
        <v>0</v>
      </c>
    </row>
    <row r="55" spans="1:9" x14ac:dyDescent="0.25">
      <c r="A55" s="85"/>
      <c r="B55" s="100"/>
      <c r="C55" s="56" t="s">
        <v>9</v>
      </c>
      <c r="D55" s="56" t="s">
        <v>50</v>
      </c>
      <c r="E55" s="41">
        <v>0</v>
      </c>
      <c r="F55" s="5">
        <f>E55*E53</f>
        <v>0</v>
      </c>
      <c r="G55" s="5">
        <f>F55/E14</f>
        <v>0</v>
      </c>
    </row>
    <row r="56" spans="1:9" x14ac:dyDescent="0.25">
      <c r="A56" s="85"/>
      <c r="B56" s="100"/>
      <c r="C56" s="56" t="s">
        <v>7</v>
      </c>
      <c r="D56" s="56" t="s">
        <v>50</v>
      </c>
      <c r="E56" s="41">
        <v>0</v>
      </c>
      <c r="F56" s="5">
        <f>E56*E53</f>
        <v>0</v>
      </c>
      <c r="G56" s="5">
        <f>F56/E14</f>
        <v>0</v>
      </c>
    </row>
    <row r="57" spans="1:9" x14ac:dyDescent="0.25">
      <c r="A57" s="85"/>
      <c r="B57" s="100"/>
      <c r="C57" s="24" t="s">
        <v>8</v>
      </c>
      <c r="D57" s="56" t="s">
        <v>50</v>
      </c>
      <c r="E57" s="41">
        <v>0</v>
      </c>
      <c r="F57" s="5">
        <f>E57*E53</f>
        <v>0</v>
      </c>
      <c r="G57" s="5">
        <f>F57/E14</f>
        <v>0</v>
      </c>
    </row>
    <row r="58" spans="1:9" s="6" customFormat="1" ht="15" customHeight="1" x14ac:dyDescent="0.25">
      <c r="A58" s="85"/>
      <c r="B58" s="101"/>
      <c r="C58" s="57" t="s">
        <v>51</v>
      </c>
      <c r="D58" s="56" t="s">
        <v>50</v>
      </c>
      <c r="E58" s="58">
        <v>3</v>
      </c>
      <c r="F58" s="5">
        <f>E58*E53</f>
        <v>75</v>
      </c>
      <c r="G58" s="5">
        <f>F58/E14</f>
        <v>1.5</v>
      </c>
      <c r="I58" s="14" t="s">
        <v>83</v>
      </c>
    </row>
    <row r="59" spans="1:9" ht="15" customHeight="1" x14ac:dyDescent="0.25">
      <c r="A59" s="85"/>
      <c r="B59" s="59" t="s">
        <v>52</v>
      </c>
      <c r="C59" s="60"/>
      <c r="D59" s="61" t="s">
        <v>22</v>
      </c>
      <c r="E59" s="62">
        <v>3</v>
      </c>
      <c r="F59" s="5">
        <f>E59*E16</f>
        <v>52.5</v>
      </c>
      <c r="G59" s="5">
        <f>F59/E14</f>
        <v>1.05</v>
      </c>
      <c r="H59" s="21" t="s">
        <v>34</v>
      </c>
      <c r="I59" t="s">
        <v>84</v>
      </c>
    </row>
    <row r="60" spans="1:9" ht="15" customHeight="1" x14ac:dyDescent="0.25">
      <c r="A60" s="85"/>
      <c r="B60" s="63" t="s">
        <v>53</v>
      </c>
      <c r="C60" s="64"/>
      <c r="D60" s="65" t="s">
        <v>22</v>
      </c>
      <c r="E60" s="44">
        <v>1</v>
      </c>
      <c r="F60" s="5">
        <f>E60*E16</f>
        <v>17.5</v>
      </c>
      <c r="G60" s="5">
        <f>F60/E14</f>
        <v>0.35</v>
      </c>
      <c r="H60" s="21" t="s">
        <v>34</v>
      </c>
      <c r="I60" t="s">
        <v>85</v>
      </c>
    </row>
    <row r="61" spans="1:9" x14ac:dyDescent="0.25">
      <c r="A61" s="86"/>
      <c r="B61" s="49" t="s">
        <v>6</v>
      </c>
      <c r="C61" s="50"/>
      <c r="D61" s="50"/>
      <c r="E61" s="50"/>
      <c r="F61" s="5">
        <f>F50+F52+F58+F59+F60</f>
        <v>480</v>
      </c>
      <c r="G61" s="5">
        <f>G50+G52+G55+G56+G57+G58+G54+G59+G60</f>
        <v>9.6</v>
      </c>
    </row>
    <row r="62" spans="1:9" x14ac:dyDescent="0.25">
      <c r="A62" s="16" t="s">
        <v>54</v>
      </c>
      <c r="B62" s="17"/>
      <c r="C62" s="17"/>
      <c r="D62" s="17"/>
      <c r="E62" s="17"/>
      <c r="F62" s="5">
        <v>0</v>
      </c>
      <c r="G62" s="5">
        <f>F62/E14</f>
        <v>0</v>
      </c>
    </row>
    <row r="63" spans="1:9" ht="15" customHeight="1" x14ac:dyDescent="0.25">
      <c r="A63" s="18" t="s">
        <v>55</v>
      </c>
      <c r="B63" s="19"/>
      <c r="C63" s="19"/>
      <c r="D63" s="19"/>
      <c r="E63" s="19"/>
      <c r="F63" s="5">
        <f>F47+F61+F62</f>
        <v>2463.0219999999999</v>
      </c>
      <c r="G63" s="5">
        <f>G47+G61+G62</f>
        <v>49.260439999999996</v>
      </c>
    </row>
    <row r="65" spans="2:9" x14ac:dyDescent="0.25">
      <c r="I65" s="1"/>
    </row>
    <row r="66" spans="2:9" x14ac:dyDescent="0.25">
      <c r="I66" s="2"/>
    </row>
    <row r="67" spans="2:9" x14ac:dyDescent="0.25">
      <c r="I67" s="2"/>
    </row>
    <row r="71" spans="2:9" x14ac:dyDescent="0.25">
      <c r="B71" t="s">
        <v>91</v>
      </c>
    </row>
  </sheetData>
  <mergeCells count="41">
    <mergeCell ref="G15:G16"/>
    <mergeCell ref="F15:F16"/>
    <mergeCell ref="C29:D29"/>
    <mergeCell ref="A11:E11"/>
    <mergeCell ref="A12:C14"/>
    <mergeCell ref="F12:G14"/>
    <mergeCell ref="A15:A47"/>
    <mergeCell ref="B15:B26"/>
    <mergeCell ref="C15:C16"/>
    <mergeCell ref="C17:C25"/>
    <mergeCell ref="F17:G23"/>
    <mergeCell ref="C26:E26"/>
    <mergeCell ref="C27:D27"/>
    <mergeCell ref="B28:B29"/>
    <mergeCell ref="C28:D28"/>
    <mergeCell ref="B30:B31"/>
    <mergeCell ref="C30:D30"/>
    <mergeCell ref="C31:D31"/>
    <mergeCell ref="B32:E32"/>
    <mergeCell ref="B33:B36"/>
    <mergeCell ref="C33:D33"/>
    <mergeCell ref="C34:D34"/>
    <mergeCell ref="C35:D35"/>
    <mergeCell ref="C36:E36"/>
    <mergeCell ref="B37:C37"/>
    <mergeCell ref="B39:B42"/>
    <mergeCell ref="C40:C41"/>
    <mergeCell ref="C42:E42"/>
    <mergeCell ref="B43:B46"/>
    <mergeCell ref="C44:C45"/>
    <mergeCell ref="C46:E46"/>
    <mergeCell ref="B38:E38"/>
    <mergeCell ref="A48:A61"/>
    <mergeCell ref="B48:B50"/>
    <mergeCell ref="C48:E48"/>
    <mergeCell ref="C50:E50"/>
    <mergeCell ref="B51:B52"/>
    <mergeCell ref="C51:D51"/>
    <mergeCell ref="C52:D52"/>
    <mergeCell ref="B53:B58"/>
    <mergeCell ref="C53:D53"/>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Introduction tool 2</vt:lpstr>
      <vt:lpstr>Toll (2) Field edge-feed trough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Kezeya</dc:creator>
  <cp:lastModifiedBy>Kezeya</cp:lastModifiedBy>
  <dcterms:created xsi:type="dcterms:W3CDTF">2019-05-02T06:39:46Z</dcterms:created>
  <dcterms:modified xsi:type="dcterms:W3CDTF">2021-05-15T09:31:30Z</dcterms:modified>
</cp:coreProperties>
</file>